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Documents\Виконання бюджету 2026\за 1 півріччя 2026 року\"/>
    </mc:Choice>
  </mc:AlternateContent>
  <xr:revisionPtr revIDLastSave="0" documentId="13_ncr:1_{1E56DBE0-AB18-4D35-BE4C-6DF4AFF01E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Print_Area" localSheetId="0">Лист1!$A$1:$K$215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9" i="1" l="1"/>
  <c r="I189" i="1"/>
  <c r="J189" i="1"/>
  <c r="K189" i="1"/>
  <c r="E221" i="1"/>
  <c r="E218" i="1"/>
  <c r="J138" i="1" l="1"/>
  <c r="K138" i="1"/>
  <c r="J136" i="1"/>
  <c r="K136" i="1"/>
  <c r="D110" i="1"/>
  <c r="D104" i="1"/>
  <c r="J33" i="1"/>
  <c r="K33" i="1"/>
  <c r="H138" i="1"/>
  <c r="I138" i="1"/>
  <c r="H136" i="1"/>
  <c r="I136" i="1"/>
  <c r="F145" i="1"/>
  <c r="G145" i="1"/>
  <c r="F167" i="1"/>
  <c r="G167" i="1"/>
  <c r="F162" i="1"/>
  <c r="G162" i="1"/>
  <c r="F159" i="1"/>
  <c r="G159" i="1"/>
  <c r="F154" i="1"/>
  <c r="G154" i="1"/>
  <c r="F149" i="1"/>
  <c r="G149" i="1"/>
  <c r="E116" i="1"/>
  <c r="E120" i="1"/>
  <c r="E145" i="1"/>
  <c r="E149" i="1"/>
  <c r="E154" i="1"/>
  <c r="E159" i="1"/>
  <c r="E162" i="1"/>
  <c r="E167" i="1"/>
  <c r="E179" i="1"/>
  <c r="E187" i="1"/>
  <c r="K148" i="1"/>
  <c r="J148" i="1"/>
  <c r="I148" i="1"/>
  <c r="H148" i="1"/>
  <c r="H33" i="1"/>
  <c r="I33" i="1"/>
  <c r="J171" i="1"/>
  <c r="K171" i="1"/>
  <c r="J177" i="1"/>
  <c r="K177" i="1"/>
  <c r="K105" i="1"/>
  <c r="K106" i="1"/>
  <c r="K107" i="1"/>
  <c r="K108" i="1"/>
  <c r="K111" i="1"/>
  <c r="K112" i="1"/>
  <c r="K113" i="1"/>
  <c r="K114" i="1"/>
  <c r="J105" i="1"/>
  <c r="J106" i="1"/>
  <c r="J107" i="1"/>
  <c r="J108" i="1"/>
  <c r="J111" i="1"/>
  <c r="J112" i="1"/>
  <c r="J113" i="1"/>
  <c r="J114" i="1"/>
  <c r="K198" i="1"/>
  <c r="K199" i="1"/>
  <c r="K200" i="1"/>
  <c r="K201" i="1"/>
  <c r="K204" i="1"/>
  <c r="K205" i="1"/>
  <c r="K206" i="1"/>
  <c r="K207" i="1"/>
  <c r="J198" i="1"/>
  <c r="J199" i="1"/>
  <c r="J200" i="1"/>
  <c r="J201" i="1"/>
  <c r="J204" i="1"/>
  <c r="J205" i="1"/>
  <c r="J206" i="1"/>
  <c r="J207" i="1"/>
  <c r="G203" i="1" l="1"/>
  <c r="G197" i="1"/>
  <c r="E104" i="1"/>
  <c r="G110" i="1"/>
  <c r="G104" i="1"/>
  <c r="K127" i="1" l="1"/>
  <c r="K128" i="1"/>
  <c r="K129" i="1"/>
  <c r="K130" i="1"/>
  <c r="K131" i="1"/>
  <c r="K132" i="1"/>
  <c r="K133" i="1"/>
  <c r="K134" i="1"/>
  <c r="K135" i="1"/>
  <c r="K137" i="1"/>
  <c r="K139" i="1"/>
  <c r="K140" i="1"/>
  <c r="K141" i="1"/>
  <c r="K142" i="1"/>
  <c r="J127" i="1"/>
  <c r="J128" i="1"/>
  <c r="J129" i="1"/>
  <c r="J130" i="1"/>
  <c r="J131" i="1"/>
  <c r="J132" i="1"/>
  <c r="J133" i="1"/>
  <c r="J134" i="1"/>
  <c r="J135" i="1"/>
  <c r="J137" i="1"/>
  <c r="J139" i="1"/>
  <c r="J140" i="1"/>
  <c r="J141" i="1"/>
  <c r="J142" i="1"/>
  <c r="H177" i="1" l="1"/>
  <c r="I177" i="1"/>
  <c r="H171" i="1"/>
  <c r="I171" i="1"/>
  <c r="H139" i="1"/>
  <c r="I139" i="1"/>
  <c r="H137" i="1"/>
  <c r="I137" i="1"/>
  <c r="H135" i="1"/>
  <c r="I135" i="1"/>
  <c r="K55" i="1" l="1"/>
  <c r="K56" i="1"/>
  <c r="J55" i="1"/>
  <c r="J56" i="1"/>
  <c r="J57" i="1"/>
  <c r="K53" i="1"/>
  <c r="J53" i="1"/>
  <c r="K31" i="1"/>
  <c r="K32" i="1"/>
  <c r="K34" i="1"/>
  <c r="K35" i="1"/>
  <c r="K36" i="1"/>
  <c r="K37" i="1"/>
  <c r="K38" i="1"/>
  <c r="K39" i="1"/>
  <c r="K40" i="1"/>
  <c r="K41" i="1"/>
  <c r="J31" i="1"/>
  <c r="J32" i="1"/>
  <c r="J34" i="1"/>
  <c r="J35" i="1"/>
  <c r="J36" i="1"/>
  <c r="J37" i="1"/>
  <c r="J38" i="1"/>
  <c r="J39" i="1"/>
  <c r="J40" i="1"/>
  <c r="J41" i="1"/>
  <c r="J51" i="1"/>
  <c r="K51" i="1"/>
  <c r="H51" i="1"/>
  <c r="I51" i="1"/>
  <c r="H41" i="1"/>
  <c r="I41" i="1"/>
  <c r="H34" i="1"/>
  <c r="I34" i="1"/>
  <c r="F17" i="1"/>
  <c r="F96" i="1"/>
  <c r="F89" i="1"/>
  <c r="F78" i="1"/>
  <c r="F71" i="1"/>
  <c r="F65" i="1"/>
  <c r="F59" i="1"/>
  <c r="F46" i="1"/>
  <c r="F42" i="1"/>
  <c r="F13" i="1"/>
  <c r="F99" i="1" l="1"/>
  <c r="E17" i="1" l="1"/>
  <c r="E89" i="1"/>
  <c r="E78" i="1"/>
  <c r="E71" i="1"/>
  <c r="E65" i="1"/>
  <c r="E46" i="1"/>
  <c r="E42" i="1"/>
  <c r="E13" i="1"/>
  <c r="G78" i="1"/>
  <c r="G17" i="1"/>
  <c r="D203" i="1"/>
  <c r="D197" i="1"/>
  <c r="D187" i="1"/>
  <c r="D179" i="1"/>
  <c r="D167" i="1"/>
  <c r="D162" i="1"/>
  <c r="D159" i="1"/>
  <c r="D154" i="1"/>
  <c r="D149" i="1"/>
  <c r="D145" i="1"/>
  <c r="D120" i="1"/>
  <c r="D116" i="1"/>
  <c r="D96" i="1"/>
  <c r="D89" i="1"/>
  <c r="D78" i="1"/>
  <c r="D71" i="1"/>
  <c r="D65" i="1"/>
  <c r="D59" i="1"/>
  <c r="D46" i="1"/>
  <c r="D42" i="1"/>
  <c r="D17" i="1"/>
  <c r="D13" i="1"/>
  <c r="D202" i="1" l="1"/>
  <c r="J203" i="1"/>
  <c r="K203" i="1"/>
  <c r="D196" i="1"/>
  <c r="J197" i="1"/>
  <c r="K197" i="1"/>
  <c r="D109" i="1"/>
  <c r="J110" i="1"/>
  <c r="K110" i="1"/>
  <c r="D103" i="1"/>
  <c r="K104" i="1"/>
  <c r="J104" i="1"/>
  <c r="D191" i="1"/>
  <c r="D99" i="1"/>
  <c r="K144" i="1"/>
  <c r="J144" i="1"/>
  <c r="H144" i="1"/>
  <c r="I144" i="1"/>
  <c r="H142" i="1"/>
  <c r="I142" i="1"/>
  <c r="F120" i="1"/>
  <c r="G120" i="1"/>
  <c r="H134" i="1"/>
  <c r="I134" i="1"/>
  <c r="H133" i="1"/>
  <c r="I133" i="1"/>
  <c r="H132" i="1"/>
  <c r="I132" i="1"/>
  <c r="H56" i="1"/>
  <c r="I56" i="1"/>
  <c r="H53" i="1"/>
  <c r="I53" i="1"/>
  <c r="H40" i="1"/>
  <c r="I40" i="1"/>
  <c r="G42" i="1" l="1"/>
  <c r="J42" i="1" l="1"/>
  <c r="H42" i="1"/>
  <c r="I42" i="1"/>
  <c r="K42" i="1"/>
  <c r="K153" i="1" l="1"/>
  <c r="H128" i="1"/>
  <c r="I128" i="1"/>
  <c r="H37" i="1"/>
  <c r="I37" i="1"/>
  <c r="J184" i="1" l="1"/>
  <c r="K184" i="1"/>
  <c r="H169" i="1"/>
  <c r="I169" i="1"/>
  <c r="J169" i="1"/>
  <c r="K169" i="1"/>
  <c r="H152" i="1"/>
  <c r="I152" i="1"/>
  <c r="J152" i="1"/>
  <c r="K152" i="1"/>
  <c r="K79" i="1"/>
  <c r="K80" i="1"/>
  <c r="K81" i="1"/>
  <c r="J79" i="1"/>
  <c r="J80" i="1"/>
  <c r="J81" i="1"/>
  <c r="I79" i="1"/>
  <c r="I80" i="1"/>
  <c r="I81" i="1"/>
  <c r="H79" i="1"/>
  <c r="H80" i="1"/>
  <c r="H81" i="1"/>
  <c r="J70" i="1"/>
  <c r="K70" i="1"/>
  <c r="K188" i="1"/>
  <c r="J188" i="1"/>
  <c r="I188" i="1"/>
  <c r="H188" i="1"/>
  <c r="K143" i="1"/>
  <c r="J143" i="1"/>
  <c r="H184" i="1"/>
  <c r="I184" i="1"/>
  <c r="H143" i="1"/>
  <c r="I143" i="1"/>
  <c r="H130" i="1"/>
  <c r="I130" i="1"/>
  <c r="F187" i="1"/>
  <c r="F179" i="1"/>
  <c r="F116" i="1"/>
  <c r="G187" i="1"/>
  <c r="G96" i="1"/>
  <c r="G89" i="1"/>
  <c r="G71" i="1"/>
  <c r="G65" i="1"/>
  <c r="G59" i="1"/>
  <c r="G46" i="1"/>
  <c r="G13" i="1"/>
  <c r="F191" i="1" l="1"/>
  <c r="H70" i="1"/>
  <c r="I70" i="1"/>
  <c r="I89" i="1"/>
  <c r="I78" i="1"/>
  <c r="I13" i="1"/>
  <c r="E59" i="1"/>
  <c r="H39" i="1"/>
  <c r="I39" i="1"/>
  <c r="H38" i="1"/>
  <c r="I38" i="1"/>
  <c r="H207" i="1"/>
  <c r="H204" i="1"/>
  <c r="G202" i="1"/>
  <c r="E203" i="1"/>
  <c r="E202" i="1" s="1"/>
  <c r="H201" i="1"/>
  <c r="H198" i="1"/>
  <c r="G196" i="1"/>
  <c r="E197" i="1"/>
  <c r="E196" i="1" s="1"/>
  <c r="K194" i="1"/>
  <c r="J194" i="1"/>
  <c r="I194" i="1"/>
  <c r="H194" i="1"/>
  <c r="K193" i="1"/>
  <c r="J193" i="1"/>
  <c r="I193" i="1"/>
  <c r="H193" i="1"/>
  <c r="K190" i="1"/>
  <c r="J190" i="1"/>
  <c r="I190" i="1"/>
  <c r="H190" i="1"/>
  <c r="J187" i="1"/>
  <c r="K186" i="1"/>
  <c r="J186" i="1"/>
  <c r="I186" i="1"/>
  <c r="H186" i="1"/>
  <c r="K185" i="1"/>
  <c r="J185" i="1"/>
  <c r="I185" i="1"/>
  <c r="H185" i="1"/>
  <c r="K183" i="1"/>
  <c r="J183" i="1"/>
  <c r="I183" i="1"/>
  <c r="H183" i="1"/>
  <c r="K182" i="1"/>
  <c r="J182" i="1"/>
  <c r="I182" i="1"/>
  <c r="H182" i="1"/>
  <c r="K181" i="1"/>
  <c r="J181" i="1"/>
  <c r="I181" i="1"/>
  <c r="H181" i="1"/>
  <c r="K180" i="1"/>
  <c r="J180" i="1"/>
  <c r="I180" i="1"/>
  <c r="H180" i="1"/>
  <c r="G179" i="1"/>
  <c r="I179" i="1" s="1"/>
  <c r="K178" i="1"/>
  <c r="J178" i="1"/>
  <c r="H178" i="1"/>
  <c r="I178" i="1"/>
  <c r="K176" i="1"/>
  <c r="J176" i="1"/>
  <c r="I176" i="1"/>
  <c r="H176" i="1"/>
  <c r="K175" i="1"/>
  <c r="J175" i="1"/>
  <c r="I175" i="1"/>
  <c r="H175" i="1"/>
  <c r="K174" i="1"/>
  <c r="J174" i="1"/>
  <c r="I174" i="1"/>
  <c r="H174" i="1"/>
  <c r="K173" i="1"/>
  <c r="J173" i="1"/>
  <c r="H173" i="1"/>
  <c r="I173" i="1"/>
  <c r="K172" i="1"/>
  <c r="J172" i="1"/>
  <c r="I172" i="1"/>
  <c r="H172" i="1"/>
  <c r="K170" i="1"/>
  <c r="J170" i="1"/>
  <c r="I170" i="1"/>
  <c r="H170" i="1"/>
  <c r="K168" i="1"/>
  <c r="J168" i="1"/>
  <c r="I168" i="1"/>
  <c r="H168" i="1"/>
  <c r="K166" i="1"/>
  <c r="J166" i="1"/>
  <c r="I166" i="1"/>
  <c r="H166" i="1"/>
  <c r="K165" i="1"/>
  <c r="J165" i="1"/>
  <c r="I165" i="1"/>
  <c r="H165" i="1"/>
  <c r="K164" i="1"/>
  <c r="J164" i="1"/>
  <c r="I164" i="1"/>
  <c r="H164" i="1"/>
  <c r="K163" i="1"/>
  <c r="J163" i="1"/>
  <c r="H163" i="1"/>
  <c r="I163" i="1"/>
  <c r="H162" i="1"/>
  <c r="K161" i="1"/>
  <c r="J161" i="1"/>
  <c r="I161" i="1"/>
  <c r="H161" i="1"/>
  <c r="K160" i="1"/>
  <c r="J160" i="1"/>
  <c r="H160" i="1"/>
  <c r="I160" i="1"/>
  <c r="E191" i="1"/>
  <c r="K158" i="1"/>
  <c r="J158" i="1"/>
  <c r="H158" i="1"/>
  <c r="I158" i="1"/>
  <c r="K157" i="1"/>
  <c r="J157" i="1"/>
  <c r="I157" i="1"/>
  <c r="H157" i="1"/>
  <c r="K156" i="1"/>
  <c r="J156" i="1"/>
  <c r="I156" i="1"/>
  <c r="H156" i="1"/>
  <c r="K155" i="1"/>
  <c r="J155" i="1"/>
  <c r="I155" i="1"/>
  <c r="H155" i="1"/>
  <c r="J153" i="1"/>
  <c r="H153" i="1"/>
  <c r="I153" i="1"/>
  <c r="K151" i="1"/>
  <c r="J151" i="1"/>
  <c r="I151" i="1"/>
  <c r="H151" i="1"/>
  <c r="K150" i="1"/>
  <c r="J150" i="1"/>
  <c r="I150" i="1"/>
  <c r="H150" i="1"/>
  <c r="I149" i="1"/>
  <c r="K147" i="1"/>
  <c r="J147" i="1"/>
  <c r="I147" i="1"/>
  <c r="H147" i="1"/>
  <c r="K146" i="1"/>
  <c r="J146" i="1"/>
  <c r="H146" i="1"/>
  <c r="I146" i="1"/>
  <c r="I141" i="1"/>
  <c r="H141" i="1"/>
  <c r="I140" i="1"/>
  <c r="H140" i="1"/>
  <c r="I131" i="1"/>
  <c r="H131" i="1"/>
  <c r="I129" i="1"/>
  <c r="H129" i="1"/>
  <c r="I127" i="1"/>
  <c r="H127" i="1"/>
  <c r="K126" i="1"/>
  <c r="J126" i="1"/>
  <c r="I126" i="1"/>
  <c r="H126" i="1"/>
  <c r="K125" i="1"/>
  <c r="J125" i="1"/>
  <c r="I125" i="1"/>
  <c r="H125" i="1"/>
  <c r="K124" i="1"/>
  <c r="J124" i="1"/>
  <c r="I124" i="1"/>
  <c r="H124" i="1"/>
  <c r="K123" i="1"/>
  <c r="J123" i="1"/>
  <c r="H123" i="1"/>
  <c r="I123" i="1"/>
  <c r="K122" i="1"/>
  <c r="J122" i="1"/>
  <c r="I122" i="1"/>
  <c r="H122" i="1"/>
  <c r="K121" i="1"/>
  <c r="J121" i="1"/>
  <c r="I121" i="1"/>
  <c r="H121" i="1"/>
  <c r="K119" i="1"/>
  <c r="J119" i="1"/>
  <c r="I119" i="1"/>
  <c r="H119" i="1"/>
  <c r="K118" i="1"/>
  <c r="J118" i="1"/>
  <c r="H118" i="1"/>
  <c r="I118" i="1"/>
  <c r="K117" i="1"/>
  <c r="J117" i="1"/>
  <c r="I117" i="1"/>
  <c r="H117" i="1"/>
  <c r="G116" i="1"/>
  <c r="H116" i="1" s="1"/>
  <c r="H114" i="1"/>
  <c r="H113" i="1"/>
  <c r="H112" i="1"/>
  <c r="H111" i="1"/>
  <c r="E110" i="1"/>
  <c r="E109" i="1" s="1"/>
  <c r="H108" i="1"/>
  <c r="H107" i="1"/>
  <c r="H106" i="1"/>
  <c r="H105" i="1"/>
  <c r="E103" i="1"/>
  <c r="K101" i="1"/>
  <c r="J101" i="1"/>
  <c r="I101" i="1"/>
  <c r="H101" i="1"/>
  <c r="K98" i="1"/>
  <c r="J98" i="1"/>
  <c r="I98" i="1"/>
  <c r="H98" i="1"/>
  <c r="K97" i="1"/>
  <c r="J97" i="1"/>
  <c r="I97" i="1"/>
  <c r="H97" i="1"/>
  <c r="E96" i="1"/>
  <c r="J96" i="1"/>
  <c r="K95" i="1"/>
  <c r="J95" i="1"/>
  <c r="I95" i="1"/>
  <c r="H95" i="1"/>
  <c r="K94" i="1"/>
  <c r="J94" i="1"/>
  <c r="H94" i="1"/>
  <c r="I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8" i="1"/>
  <c r="J88" i="1"/>
  <c r="H88" i="1"/>
  <c r="I88" i="1"/>
  <c r="K87" i="1"/>
  <c r="J87" i="1"/>
  <c r="I87" i="1"/>
  <c r="H87" i="1"/>
  <c r="K86" i="1"/>
  <c r="J86" i="1"/>
  <c r="H86" i="1"/>
  <c r="I86" i="1"/>
  <c r="K85" i="1"/>
  <c r="J85" i="1"/>
  <c r="H85" i="1"/>
  <c r="K84" i="1"/>
  <c r="J84" i="1"/>
  <c r="I84" i="1"/>
  <c r="H84" i="1"/>
  <c r="K83" i="1"/>
  <c r="J83" i="1"/>
  <c r="I83" i="1"/>
  <c r="H83" i="1"/>
  <c r="K82" i="1"/>
  <c r="J82" i="1"/>
  <c r="H82" i="1"/>
  <c r="I82" i="1"/>
  <c r="K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H72" i="1"/>
  <c r="I72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8" i="1"/>
  <c r="J58" i="1"/>
  <c r="I58" i="1"/>
  <c r="H58" i="1"/>
  <c r="K57" i="1"/>
  <c r="I57" i="1"/>
  <c r="H57" i="1"/>
  <c r="H55" i="1"/>
  <c r="K54" i="1"/>
  <c r="J54" i="1"/>
  <c r="I54" i="1"/>
  <c r="H54" i="1"/>
  <c r="K52" i="1"/>
  <c r="J52" i="1"/>
  <c r="I52" i="1"/>
  <c r="H52" i="1"/>
  <c r="K50" i="1"/>
  <c r="J50" i="1"/>
  <c r="I50" i="1"/>
  <c r="H50" i="1"/>
  <c r="K49" i="1"/>
  <c r="J49" i="1"/>
  <c r="I49" i="1"/>
  <c r="H49" i="1"/>
  <c r="K48" i="1"/>
  <c r="J48" i="1"/>
  <c r="H48" i="1"/>
  <c r="I48" i="1"/>
  <c r="K47" i="1"/>
  <c r="J47" i="1"/>
  <c r="H47" i="1"/>
  <c r="I47" i="1"/>
  <c r="K46" i="1"/>
  <c r="K45" i="1"/>
  <c r="J45" i="1"/>
  <c r="H45" i="1"/>
  <c r="I45" i="1"/>
  <c r="K44" i="1"/>
  <c r="J44" i="1"/>
  <c r="I44" i="1"/>
  <c r="H44" i="1"/>
  <c r="K43" i="1"/>
  <c r="J43" i="1"/>
  <c r="I43" i="1"/>
  <c r="H43" i="1"/>
  <c r="I36" i="1"/>
  <c r="H36" i="1"/>
  <c r="I35" i="1"/>
  <c r="H35" i="1"/>
  <c r="H32" i="1"/>
  <c r="I32" i="1"/>
  <c r="H31" i="1"/>
  <c r="I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H24" i="1"/>
  <c r="K23" i="1"/>
  <c r="J23" i="1"/>
  <c r="I23" i="1"/>
  <c r="H23" i="1"/>
  <c r="K22" i="1"/>
  <c r="J22" i="1"/>
  <c r="I22" i="1"/>
  <c r="H22" i="1"/>
  <c r="K21" i="1"/>
  <c r="J21" i="1"/>
  <c r="H21" i="1"/>
  <c r="I21" i="1"/>
  <c r="K20" i="1"/>
  <c r="J20" i="1"/>
  <c r="I20" i="1"/>
  <c r="H20" i="1"/>
  <c r="K19" i="1"/>
  <c r="J19" i="1"/>
  <c r="I19" i="1"/>
  <c r="H19" i="1"/>
  <c r="K18" i="1"/>
  <c r="J18" i="1"/>
  <c r="I18" i="1"/>
  <c r="H18" i="1"/>
  <c r="K16" i="1"/>
  <c r="J16" i="1"/>
  <c r="I16" i="1"/>
  <c r="H16" i="1"/>
  <c r="K15" i="1"/>
  <c r="J15" i="1"/>
  <c r="I15" i="1"/>
  <c r="H15" i="1"/>
  <c r="K14" i="1"/>
  <c r="J14" i="1"/>
  <c r="I14" i="1"/>
  <c r="H14" i="1"/>
  <c r="J196" i="1" l="1"/>
  <c r="K196" i="1"/>
  <c r="J202" i="1"/>
  <c r="K202" i="1"/>
  <c r="H202" i="1"/>
  <c r="K145" i="1"/>
  <c r="J162" i="1"/>
  <c r="J145" i="1"/>
  <c r="H145" i="1"/>
  <c r="H96" i="1"/>
  <c r="J78" i="1"/>
  <c r="H78" i="1"/>
  <c r="J46" i="1"/>
  <c r="H46" i="1"/>
  <c r="J17" i="1"/>
  <c r="H17" i="1"/>
  <c r="K17" i="1"/>
  <c r="I55" i="1"/>
  <c r="J59" i="1"/>
  <c r="H59" i="1"/>
  <c r="K59" i="1"/>
  <c r="J65" i="1"/>
  <c r="H65" i="1"/>
  <c r="K65" i="1"/>
  <c r="J71" i="1"/>
  <c r="H71" i="1"/>
  <c r="K71" i="1"/>
  <c r="I85" i="1"/>
  <c r="J120" i="1"/>
  <c r="H120" i="1"/>
  <c r="G191" i="1"/>
  <c r="G221" i="1" s="1"/>
  <c r="K120" i="1"/>
  <c r="K154" i="1"/>
  <c r="H154" i="1"/>
  <c r="H159" i="1"/>
  <c r="J167" i="1"/>
  <c r="H167" i="1"/>
  <c r="K167" i="1"/>
  <c r="E99" i="1"/>
  <c r="G99" i="1"/>
  <c r="G218" i="1" s="1"/>
  <c r="J13" i="1"/>
  <c r="H13" i="1"/>
  <c r="K13" i="1"/>
  <c r="I24" i="1"/>
  <c r="I59" i="1"/>
  <c r="I65" i="1"/>
  <c r="I71" i="1"/>
  <c r="J89" i="1"/>
  <c r="H89" i="1"/>
  <c r="K89" i="1"/>
  <c r="K96" i="1"/>
  <c r="H104" i="1"/>
  <c r="G103" i="1"/>
  <c r="H110" i="1"/>
  <c r="G109" i="1"/>
  <c r="K116" i="1"/>
  <c r="J116" i="1"/>
  <c r="I120" i="1"/>
  <c r="J149" i="1"/>
  <c r="H149" i="1"/>
  <c r="K149" i="1"/>
  <c r="J154" i="1"/>
  <c r="J159" i="1"/>
  <c r="K162" i="1"/>
  <c r="I167" i="1"/>
  <c r="J179" i="1"/>
  <c r="H179" i="1"/>
  <c r="K179" i="1"/>
  <c r="H196" i="1"/>
  <c r="I187" i="1"/>
  <c r="K187" i="1"/>
  <c r="H197" i="1"/>
  <c r="H203" i="1"/>
  <c r="I46" i="1"/>
  <c r="I96" i="1"/>
  <c r="I116" i="1"/>
  <c r="I145" i="1"/>
  <c r="I162" i="1"/>
  <c r="H187" i="1"/>
  <c r="H103" i="1" l="1"/>
  <c r="K103" i="1"/>
  <c r="J103" i="1"/>
  <c r="H109" i="1"/>
  <c r="K109" i="1"/>
  <c r="J109" i="1"/>
  <c r="E213" i="1"/>
  <c r="E209" i="1"/>
  <c r="J191" i="1"/>
  <c r="H191" i="1"/>
  <c r="G213" i="1"/>
  <c r="K191" i="1"/>
  <c r="I191" i="1"/>
  <c r="I17" i="1"/>
  <c r="K99" i="1"/>
  <c r="I99" i="1"/>
  <c r="G209" i="1"/>
  <c r="J99" i="1"/>
  <c r="H99" i="1"/>
</calcChain>
</file>

<file path=xl/sharedStrings.xml><?xml version="1.0" encoding="utf-8"?>
<sst xmlns="http://schemas.openxmlformats.org/spreadsheetml/2006/main" count="290" uniqueCount="199">
  <si>
    <t>Видаткова частина бюджету</t>
  </si>
  <si>
    <t>грн.</t>
  </si>
  <si>
    <t>Код, Наказ МФУ від 20.09.2017 № 793</t>
  </si>
  <si>
    <t>Код, Наказ МФУ від 17.12.2020 № 781</t>
  </si>
  <si>
    <t>Назва</t>
  </si>
  <si>
    <t>% виконання</t>
  </si>
  <si>
    <t>до уточнених річних призначень</t>
  </si>
  <si>
    <t>до уточнених призначень на звітний період</t>
  </si>
  <si>
    <t>абсолютне відхилення, +/-</t>
  </si>
  <si>
    <t>відносне відхилення, %</t>
  </si>
  <si>
    <t>7=к.6/к.4</t>
  </si>
  <si>
    <t>8=к.6/к.5</t>
  </si>
  <si>
    <t>9=к.6-к.3</t>
  </si>
  <si>
    <t>10=к.6/к.3</t>
  </si>
  <si>
    <t>Загальний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</si>
  <si>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</si>
  <si>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</si>
  <si>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</si>
  <si>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</si>
  <si>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</si>
  <si>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</si>
  <si>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</si>
  <si>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</si>
  <si>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</si>
  <si>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</si>
  <si>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</si>
  <si>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</si>
  <si>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закладами загальної середньої освіти</t>
  </si>
  <si>
    <t>Надання загальної середньої освіти закладами загальної середньої освіти (за рахунок освітньої субвенції)</t>
  </si>
  <si>
    <t>Надання загальної середньої освіти закладами загальної середньої освіти(за рахунок залишку освітньої субвенції)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</si>
  <si>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</si>
  <si>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</si>
  <si>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</si>
  <si>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</si>
  <si>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</si>
  <si>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</si>
  <si>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</si>
  <si>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</si>
  <si>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</si>
  <si>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</si>
  <si>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</si>
  <si>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</si>
  <si>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</si>
  <si>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</si>
  <si>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Забезпечення діяльності центрів професійного розвитку педагогічних працівників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</si>
  <si>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</si>
  <si>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</si>
  <si>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</si>
  <si>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</si>
  <si>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Охорона здоров'я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</si>
  <si>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</si>
  <si>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</si>
  <si>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Соціальний захист та соціальне забезпечення</t>
  </si>
  <si>
    <t>Надання пільг окремим категоріям громадян з оплати послуг зв`язку</t>
  </si>
  <si>
    <t>Компенсаційні виплати за пільговий проїзд окремих категорій громадян на залізничному транспорті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</si>
  <si>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</si>
  <si>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</si>
  <si>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</si>
  <si>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</si>
  <si>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 для сім`ї, дітей та молоді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</si>
  <si>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</si>
  <si>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</si>
  <si>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3242</t>
  </si>
  <si>
    <t>Інші заходи у сфері соціального захисту і соціального забезпечення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</si>
  <si>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</si>
  <si>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</si>
  <si>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</si>
  <si>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</si>
  <si>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</si>
  <si>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</si>
  <si>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</si>
  <si>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</si>
  <si>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</si>
  <si>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</si>
  <si>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</si>
  <si>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Фізична культура і спорт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</si>
  <si>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</si>
  <si>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</si>
  <si>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</si>
  <si>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</si>
  <si>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</si>
  <si>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</si>
  <si>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Виконання окремих заходів з реалізації соціального проекту "Активні парки - локації здорової України"</t>
  </si>
  <si>
    <t>Житлово-комунальне господарство</t>
  </si>
  <si>
    <t>6016</t>
  </si>
  <si>
    <t>Впровадження засобів обліку витрат та регулювання споживання води та теплової енергії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</si>
  <si>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</si>
  <si>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</si>
  <si>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</si>
  <si>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</si>
  <si>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6040</t>
  </si>
  <si>
    <t>Заходи, пов`язані з поліпшенням питної води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</si>
  <si>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</si>
  <si>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</si>
  <si>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</si>
  <si>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>Інша діяльність у сфері житлово-комунального господарства</t>
  </si>
  <si>
    <t>Економічна діяльність</t>
  </si>
  <si>
    <t>Розроблення схем планування та забудови територій (містобудівної документації)</t>
  </si>
  <si>
    <t>Розроблення комплексних планів просторового розвитку територій територіальних громад</t>
  </si>
  <si>
    <t>Розвиток мережі центрів надання адміністративних послуг</t>
  </si>
  <si>
    <t>7412</t>
  </si>
  <si>
    <t>Регулювання цін на послуги місцевого автотранспорту</t>
  </si>
  <si>
    <t>7442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</si>
  <si>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</si>
  <si>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</si>
  <si>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Реалізація заходів, спрямованих на підвищення доступності широкосмугового доступу до Інтернету в сільській місцевості</t>
  </si>
  <si>
    <t>7640</t>
  </si>
  <si>
    <t>Заходи з енергозбереження</t>
  </si>
  <si>
    <t>7680</t>
  </si>
  <si>
    <t>Членські внески до асоціацій органів місцевого самоврядування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</si>
  <si>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</si>
  <si>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</si>
  <si>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</si>
  <si>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</si>
  <si>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</si>
  <si>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пожежної охорони</t>
  </si>
  <si>
    <t>Заходи та роботи з мобілізаційної підготовки місцевого значення</t>
  </si>
  <si>
    <t>Інші заходи громадського порядку та безпеки</t>
  </si>
  <si>
    <t>Інша діяльність у сфері екології та охорони природних ресурсів</t>
  </si>
  <si>
    <t>8700</t>
  </si>
  <si>
    <t>Резервний фонд місцевого бюджету</t>
  </si>
  <si>
    <t>Міжбюджетні трансферти</t>
  </si>
  <si>
    <t>9410</t>
  </si>
  <si>
    <t>Інші субвенції з місцевого бюджету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</si>
  <si>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</si>
  <si>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</si>
  <si>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>Усього видатків по загальному фонду</t>
  </si>
  <si>
    <t xml:space="preserve"> </t>
  </si>
  <si>
    <t>Кредитування загального фонду</t>
  </si>
  <si>
    <t>Надання довгострокових кредитів індивідуальним забудовникам житла на селі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</si>
  <si>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</si>
  <si>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</si>
  <si>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</si>
  <si>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</si>
  <si>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</si>
  <si>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</si>
  <si>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</si>
  <si>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</si>
  <si>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</si>
  <si>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Спеціальний фонд</t>
  </si>
  <si>
    <t>Надання загальної середньої освіти закладами загальної середньої освіти (залишок освітньої субвенції)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</si>
  <si>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КМУ у попередніх періодах</t>
  </si>
  <si>
    <t>Реалізація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КМУ у попередніх періодах</t>
  </si>
  <si>
    <t>Здійснення заходів із землеустрою</t>
  </si>
  <si>
    <t>Виконання інвестиційних проектів в рамках здійснення заходів щодо соціально-економічного розвитку окремих територій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</si>
  <si>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</si>
  <si>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7130</t>
  </si>
  <si>
    <t>7350</t>
  </si>
  <si>
    <t>7363</t>
  </si>
  <si>
    <t>Заходи та роботи з територіальної оборони</t>
  </si>
  <si>
    <t>Утилізація відходів</t>
  </si>
  <si>
    <t>Усього видатків по спеціальному фонду</t>
  </si>
  <si>
    <t>8312</t>
  </si>
  <si>
    <t>Кредитування спеціального фонду</t>
  </si>
  <si>
    <t>Повернення довгострокових кредитів, наданих індивідуальним забудовникам житла на селі</t>
  </si>
  <si>
    <t>ДЖЕРЕЛА ФІНАНСУВАННЯ ДИФІЦИТУ БЮДЖЕТУ СФ</t>
  </si>
  <si>
    <t>баланс  зф</t>
  </si>
  <si>
    <t>баланс сф</t>
  </si>
  <si>
    <t>Начальник Фінансового управління
Менської міської ради</t>
  </si>
  <si>
    <t>Алла НЕРОСЛИК</t>
  </si>
  <si>
    <t>зф</t>
  </si>
  <si>
    <t>сф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</si>
  <si>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</si>
  <si>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</si>
  <si>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</si>
  <si>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Підтримка спорту вищих досягнень та організацій, які здійснюють фізкультурно-спортивну діяльність в регіоні</t>
  </si>
  <si>
    <t xml:space="preserve">Субвенція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 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</si>
  <si>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</si>
  <si>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</si>
  <si>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2-5 частини першої статті 10-1 Закону України "Про статус ветеранів війни, гарантії їх соціального захисту", для осіб з інвалідністю І-ІІ групи, яка настала</t>
  </si>
  <si>
    <t>Будівництво освітніх установ та закладів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</si>
  <si>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</si>
  <si>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молодіжними центрами соціального становлення та розвитку молоді та інші заходи у сфері молодіжної політики</t>
  </si>
  <si>
    <t>Інші видатки на соціальний захист ветеранів війни та праці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</si>
  <si>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</si>
  <si>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</si>
  <si>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</si>
  <si>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</si>
  <si>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Додаток 2</t>
  </si>
  <si>
    <t>Бюджет на 2026 рік з урахуванням змін</t>
  </si>
  <si>
    <t>До звітних даних за 2025 рік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</si>
  <si>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</si>
  <si>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</si>
  <si>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</si>
  <si>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</si>
  <si>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</si>
  <si>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</si>
  <si>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</si>
  <si>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Реалізація проектів у рамках Програми відновлення України ІІІ</t>
  </si>
  <si>
    <t>Підготовка та реалізація публічних інвестиційних проектів/програм публічних інвестицій за рахунок коштів місцевого бюджету в галузі дорожнього господарства</t>
  </si>
  <si>
    <t xml:space="preserve">до рішення виконавчого комітету Менської міської ради 28 липня 2026 року № </t>
  </si>
  <si>
    <t>Звіт про виконання бюджету Менської ТГ за 1 півріччя 2026 року</t>
  </si>
  <si>
    <t xml:space="preserve">Бюджет на 1 півріччя 2026 року з урахуванням змін </t>
  </si>
  <si>
    <t>Виконано за 1 півріччя 2026 року</t>
  </si>
  <si>
    <t>Виконано за 1 півріччя 2025 року</t>
  </si>
  <si>
    <t xml:space="preserve">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</si>
  <si>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військово-спортивних)ліцеях, лі</t>
  </si>
  <si>
    <t xml:space="preserve">Виконання заходів,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</t>
  </si>
  <si>
    <t>Субвенція з місцевого бюджету на підготовку та реалізацію публічних інвестиційних проектів/програм публічних інвестицій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</si>
</sst>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/>
        <bgColor theme="0"/>
      </patternFill>
    </fill>
    <fill>
      <patternFill patternType="solid">
        <fgColor rgb="FF66FFFF"/>
        <bgColor rgb="FF66FFFF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rgb="FF66FFFF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244">
    <xf numFmtId="0" fontId="0" fillId="0" borderId="0" xfId="0"/>
    <xf numFmtId="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4" fontId="7" fillId="3" borderId="9" xfId="0" applyNumberFormat="1" applyFont="1" applyFill="1" applyBorder="1" applyAlignment="1">
      <alignment horizontal="righ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49" fontId="8" fillId="0" borderId="15" xfId="0" quotePrefix="1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horizontal="right" vertical="center" wrapText="1"/>
    </xf>
    <xf numFmtId="4" fontId="0" fillId="0" borderId="17" xfId="0" applyNumberFormat="1" applyBorder="1" applyAlignment="1">
      <alignment horizontal="right" vertical="center" wrapText="1"/>
    </xf>
    <xf numFmtId="49" fontId="8" fillId="0" borderId="19" xfId="0" quotePrefix="1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4" fontId="8" fillId="0" borderId="20" xfId="0" applyNumberFormat="1" applyFont="1" applyBorder="1" applyAlignment="1">
      <alignment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0" fillId="0" borderId="21" xfId="0" applyNumberFormat="1" applyBorder="1" applyAlignment="1">
      <alignment horizontal="right" vertical="center" wrapText="1"/>
    </xf>
    <xf numFmtId="49" fontId="8" fillId="0" borderId="22" xfId="0" quotePrefix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6" fillId="3" borderId="7" xfId="0" quotePrefix="1" applyFont="1" applyFill="1" applyBorder="1" applyAlignment="1">
      <alignment horizontal="center" vertical="center" wrapText="1"/>
    </xf>
    <xf numFmtId="0" fontId="7" fillId="3" borderId="8" xfId="0" quotePrefix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vertical="center" wrapText="1"/>
    </xf>
    <xf numFmtId="0" fontId="8" fillId="0" borderId="15" xfId="0" quotePrefix="1" applyFont="1" applyBorder="1" applyAlignment="1">
      <alignment vertical="center" wrapText="1"/>
    </xf>
    <xf numFmtId="0" fontId="8" fillId="0" borderId="19" xfId="0" quotePrefix="1" applyFont="1" applyBorder="1" applyAlignment="1">
      <alignment vertical="center" wrapText="1"/>
    </xf>
    <xf numFmtId="0" fontId="8" fillId="0" borderId="11" xfId="0" quotePrefix="1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0" fontId="6" fillId="0" borderId="0" xfId="0" applyFont="1"/>
    <xf numFmtId="4" fontId="7" fillId="3" borderId="9" xfId="0" applyNumberFormat="1" applyFont="1" applyFill="1" applyBorder="1" applyAlignment="1">
      <alignment vertical="center" wrapText="1"/>
    </xf>
    <xf numFmtId="4" fontId="7" fillId="3" borderId="24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0" fontId="6" fillId="3" borderId="26" xfId="0" quotePrefix="1" applyFont="1" applyFill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right" vertical="center" wrapText="1"/>
    </xf>
    <xf numFmtId="0" fontId="8" fillId="0" borderId="19" xfId="0" quotePrefix="1" applyFont="1" applyBorder="1" applyAlignment="1">
      <alignment horizontal="right" vertical="center" wrapText="1"/>
    </xf>
    <xf numFmtId="0" fontId="8" fillId="0" borderId="22" xfId="0" quotePrefix="1" applyFont="1" applyBorder="1" applyAlignment="1">
      <alignment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0" fillId="0" borderId="13" xfId="0" applyNumberFormat="1" applyBorder="1" applyAlignment="1">
      <alignment horizontal="right" vertical="center" wrapText="1"/>
    </xf>
    <xf numFmtId="0" fontId="8" fillId="0" borderId="27" xfId="0" quotePrefix="1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4" fontId="8" fillId="0" borderId="28" xfId="0" applyNumberFormat="1" applyFont="1" applyBorder="1" applyAlignment="1">
      <alignment vertical="center" wrapText="1"/>
    </xf>
    <xf numFmtId="4" fontId="0" fillId="0" borderId="29" xfId="0" applyNumberFormat="1" applyBorder="1" applyAlignment="1">
      <alignment horizontal="right" vertical="center" wrapText="1"/>
    </xf>
    <xf numFmtId="0" fontId="5" fillId="4" borderId="7" xfId="0" quotePrefix="1" applyFont="1" applyFill="1" applyBorder="1" applyAlignment="1">
      <alignment vertical="center" wrapText="1"/>
    </xf>
    <xf numFmtId="0" fontId="7" fillId="2" borderId="8" xfId="0" quotePrefix="1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vertical="center" wrapText="1"/>
    </xf>
    <xf numFmtId="4" fontId="7" fillId="2" borderId="9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0" fontId="0" fillId="2" borderId="7" xfId="0" quotePrefix="1" applyFill="1" applyBorder="1" applyAlignment="1">
      <alignment vertical="center" wrapText="1"/>
    </xf>
    <xf numFmtId="0" fontId="8" fillId="5" borderId="8" xfId="0" quotePrefix="1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4" fontId="8" fillId="5" borderId="9" xfId="0" applyNumberFormat="1" applyFont="1" applyFill="1" applyBorder="1" applyAlignment="1">
      <alignment vertical="center" wrapText="1"/>
    </xf>
    <xf numFmtId="0" fontId="6" fillId="5" borderId="7" xfId="0" quotePrefix="1" applyFont="1" applyFill="1" applyBorder="1" applyAlignment="1">
      <alignment vertical="center" wrapText="1"/>
    </xf>
    <xf numFmtId="0" fontId="7" fillId="6" borderId="7" xfId="0" quotePrefix="1" applyFont="1" applyFill="1" applyBorder="1" applyAlignment="1">
      <alignment vertical="center" wrapText="1"/>
    </xf>
    <xf numFmtId="0" fontId="7" fillId="6" borderId="30" xfId="0" quotePrefix="1" applyFont="1" applyFill="1" applyBorder="1" applyAlignment="1">
      <alignment vertical="center" wrapText="1"/>
    </xf>
    <xf numFmtId="4" fontId="7" fillId="6" borderId="9" xfId="0" applyNumberFormat="1" applyFont="1" applyFill="1" applyBorder="1" applyAlignment="1">
      <alignment vertical="center" wrapText="1"/>
    </xf>
    <xf numFmtId="4" fontId="7" fillId="6" borderId="9" xfId="0" quotePrefix="1" applyNumberFormat="1" applyFont="1" applyFill="1" applyBorder="1" applyAlignment="1">
      <alignment vertical="center" wrapText="1"/>
    </xf>
    <xf numFmtId="4" fontId="7" fillId="6" borderId="31" xfId="0" applyNumberFormat="1" applyFont="1" applyFill="1" applyBorder="1" applyAlignment="1">
      <alignment horizontal="right" vertical="center" wrapText="1"/>
    </xf>
    <xf numFmtId="4" fontId="6" fillId="6" borderId="32" xfId="0" applyNumberFormat="1" applyFont="1" applyFill="1" applyBorder="1" applyAlignment="1">
      <alignment horizontal="right" vertical="center" wrapText="1"/>
    </xf>
    <xf numFmtId="0" fontId="6" fillId="6" borderId="7" xfId="0" quotePrefix="1" applyFont="1" applyFill="1" applyBorder="1" applyAlignment="1">
      <alignment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wrapText="1"/>
    </xf>
    <xf numFmtId="4" fontId="7" fillId="0" borderId="20" xfId="0" applyNumberFormat="1" applyFont="1" applyBorder="1"/>
    <xf numFmtId="0" fontId="8" fillId="0" borderId="20" xfId="0" applyFont="1" applyBorder="1" applyAlignment="1">
      <alignment wrapText="1"/>
    </xf>
    <xf numFmtId="4" fontId="8" fillId="0" borderId="20" xfId="0" applyNumberFormat="1" applyFont="1" applyBorder="1"/>
    <xf numFmtId="4" fontId="8" fillId="0" borderId="16" xfId="0" applyNumberFormat="1" applyFont="1" applyBorder="1"/>
    <xf numFmtId="0" fontId="0" fillId="0" borderId="18" xfId="0" applyBorder="1"/>
    <xf numFmtId="0" fontId="7" fillId="7" borderId="8" xfId="0" quotePrefix="1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4" fontId="7" fillId="7" borderId="9" xfId="0" applyNumberFormat="1" applyFont="1" applyFill="1" applyBorder="1" applyAlignment="1">
      <alignment vertical="center" wrapText="1"/>
    </xf>
    <xf numFmtId="0" fontId="6" fillId="7" borderId="7" xfId="0" quotePrefix="1" applyFont="1" applyFill="1" applyBorder="1" applyAlignment="1">
      <alignment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0" fillId="5" borderId="0" xfId="0" applyFill="1"/>
    <xf numFmtId="49" fontId="0" fillId="3" borderId="7" xfId="0" applyNumberFormat="1" applyFill="1" applyBorder="1" applyAlignment="1">
      <alignment horizontal="center" vertical="center" wrapText="1"/>
    </xf>
    <xf numFmtId="4" fontId="8" fillId="5" borderId="16" xfId="0" applyNumberFormat="1" applyFont="1" applyFill="1" applyBorder="1" applyAlignment="1">
      <alignment horizontal="right" vertical="center" wrapText="1"/>
    </xf>
    <xf numFmtId="4" fontId="8" fillId="5" borderId="12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5" borderId="0" xfId="0" applyNumberFormat="1" applyFill="1"/>
    <xf numFmtId="4" fontId="8" fillId="5" borderId="20" xfId="0" applyNumberFormat="1" applyFont="1" applyFill="1" applyBorder="1" applyAlignment="1">
      <alignment horizontal="right" vertical="center" wrapText="1"/>
    </xf>
    <xf numFmtId="4" fontId="8" fillId="5" borderId="5" xfId="0" applyNumberFormat="1" applyFont="1" applyFill="1" applyBorder="1" applyAlignment="1">
      <alignment horizontal="right" vertical="center" wrapText="1"/>
    </xf>
    <xf numFmtId="49" fontId="8" fillId="0" borderId="11" xfId="0" quotePrefix="1" applyNumberFormat="1" applyFont="1" applyBorder="1" applyAlignment="1">
      <alignment horizontal="right" vertical="center" wrapText="1"/>
    </xf>
    <xf numFmtId="4" fontId="7" fillId="5" borderId="20" xfId="0" applyNumberFormat="1" applyFont="1" applyFill="1" applyBorder="1" applyAlignment="1">
      <alignment horizontal="right" vertical="center" wrapText="1"/>
    </xf>
    <xf numFmtId="4" fontId="7" fillId="5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4" fontId="7" fillId="3" borderId="9" xfId="0" applyNumberFormat="1" applyFont="1" applyFill="1" applyBorder="1"/>
    <xf numFmtId="0" fontId="0" fillId="3" borderId="7" xfId="0" quotePrefix="1" applyFill="1" applyBorder="1" applyAlignment="1">
      <alignment horizontal="center" vertical="center" wrapText="1"/>
    </xf>
    <xf numFmtId="4" fontId="0" fillId="5" borderId="17" xfId="0" applyNumberFormat="1" applyFill="1" applyBorder="1" applyAlignment="1">
      <alignment horizontal="right" vertical="center" wrapText="1"/>
    </xf>
    <xf numFmtId="4" fontId="0" fillId="5" borderId="21" xfId="0" applyNumberFormat="1" applyFill="1" applyBorder="1" applyAlignment="1">
      <alignment horizontal="right" vertical="center" wrapText="1"/>
    </xf>
    <xf numFmtId="4" fontId="0" fillId="5" borderId="6" xfId="0" applyNumberFormat="1" applyFill="1" applyBorder="1" applyAlignment="1">
      <alignment horizontal="right" vertical="center" wrapText="1"/>
    </xf>
    <xf numFmtId="4" fontId="8" fillId="5" borderId="28" xfId="0" applyNumberFormat="1" applyFont="1" applyFill="1" applyBorder="1" applyAlignment="1">
      <alignment horizontal="right" vertical="center" wrapText="1"/>
    </xf>
    <xf numFmtId="4" fontId="7" fillId="8" borderId="9" xfId="0" applyNumberFormat="1" applyFont="1" applyFill="1" applyBorder="1" applyAlignment="1">
      <alignment horizontal="right" vertical="center" wrapText="1"/>
    </xf>
    <xf numFmtId="0" fontId="8" fillId="0" borderId="11" xfId="0" quotePrefix="1" applyFont="1" applyBorder="1" applyAlignment="1">
      <alignment horizontal="right" vertical="center" wrapText="1"/>
    </xf>
    <xf numFmtId="4" fontId="8" fillId="0" borderId="12" xfId="0" applyNumberFormat="1" applyFont="1" applyBorder="1"/>
    <xf numFmtId="4" fontId="0" fillId="5" borderId="13" xfId="0" applyNumberFormat="1" applyFill="1" applyBorder="1" applyAlignment="1">
      <alignment horizontal="right" vertical="center" wrapText="1"/>
    </xf>
    <xf numFmtId="0" fontId="7" fillId="3" borderId="7" xfId="0" quotePrefix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vertical="center"/>
    </xf>
    <xf numFmtId="4" fontId="6" fillId="8" borderId="10" xfId="0" applyNumberFormat="1" applyFont="1" applyFill="1" applyBorder="1" applyAlignment="1">
      <alignment horizontal="righ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vertical="center" wrapText="1"/>
    </xf>
    <xf numFmtId="0" fontId="9" fillId="7" borderId="7" xfId="0" quotePrefix="1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4" fontId="9" fillId="7" borderId="9" xfId="0" applyNumberFormat="1" applyFont="1" applyFill="1" applyBorder="1"/>
    <xf numFmtId="4" fontId="9" fillId="7" borderId="9" xfId="0" applyNumberFormat="1" applyFont="1" applyFill="1" applyBorder="1" applyAlignment="1">
      <alignment horizontal="right" vertical="center" wrapText="1"/>
    </xf>
    <xf numFmtId="4" fontId="5" fillId="7" borderId="10" xfId="0" applyNumberFormat="1" applyFont="1" applyFill="1" applyBorder="1" applyAlignment="1">
      <alignment horizontal="right" vertical="center" wrapText="1"/>
    </xf>
    <xf numFmtId="0" fontId="7" fillId="2" borderId="1" xfId="0" quotePrefix="1" applyFont="1" applyFill="1" applyBorder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4" fontId="7" fillId="2" borderId="31" xfId="0" applyNumberFormat="1" applyFont="1" applyFill="1" applyBorder="1" applyAlignment="1">
      <alignment vertical="center" wrapText="1"/>
    </xf>
    <xf numFmtId="4" fontId="7" fillId="2" borderId="31" xfId="0" applyNumberFormat="1" applyFont="1" applyFill="1" applyBorder="1" applyAlignment="1">
      <alignment horizontal="right" vertical="center" wrapText="1"/>
    </xf>
    <xf numFmtId="4" fontId="6" fillId="2" borderId="32" xfId="0" applyNumberFormat="1" applyFont="1" applyFill="1" applyBorder="1" applyAlignment="1">
      <alignment horizontal="right" vertical="center" wrapText="1"/>
    </xf>
    <xf numFmtId="0" fontId="11" fillId="7" borderId="7" xfId="0" quotePrefix="1" applyFont="1" applyFill="1" applyBorder="1" applyAlignment="1">
      <alignment vertical="center" wrapText="1"/>
    </xf>
    <xf numFmtId="0" fontId="8" fillId="5" borderId="33" xfId="0" quotePrefix="1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4" fontId="8" fillId="5" borderId="2" xfId="0" applyNumberFormat="1" applyFont="1" applyFill="1" applyBorder="1" applyAlignment="1">
      <alignment vertical="center" wrapText="1"/>
    </xf>
    <xf numFmtId="4" fontId="8" fillId="5" borderId="2" xfId="0" applyNumberFormat="1" applyFont="1" applyFill="1" applyBorder="1" applyAlignment="1">
      <alignment horizontal="right" vertical="center" wrapText="1"/>
    </xf>
    <xf numFmtId="0" fontId="8" fillId="5" borderId="27" xfId="0" quotePrefix="1" applyFont="1" applyFill="1" applyBorder="1" applyAlignment="1">
      <alignment vertical="center" wrapText="1"/>
    </xf>
    <xf numFmtId="0" fontId="8" fillId="5" borderId="28" xfId="0" applyFont="1" applyFill="1" applyBorder="1" applyAlignment="1">
      <alignment vertical="center" wrapText="1"/>
    </xf>
    <xf numFmtId="4" fontId="8" fillId="5" borderId="28" xfId="0" applyNumberFormat="1" applyFont="1" applyFill="1" applyBorder="1" applyAlignment="1">
      <alignment vertical="center" wrapText="1"/>
    </xf>
    <xf numFmtId="0" fontId="7" fillId="6" borderId="34" xfId="0" quotePrefix="1" applyFont="1" applyFill="1" applyBorder="1" applyAlignment="1">
      <alignment vertical="center" wrapText="1"/>
    </xf>
    <xf numFmtId="0" fontId="7" fillId="6" borderId="23" xfId="0" quotePrefix="1" applyFont="1" applyFill="1" applyBorder="1" applyAlignment="1">
      <alignment vertical="center" wrapText="1"/>
    </xf>
    <xf numFmtId="4" fontId="7" fillId="6" borderId="24" xfId="0" applyNumberFormat="1" applyFont="1" applyFill="1" applyBorder="1" applyAlignment="1">
      <alignment vertical="center" wrapText="1"/>
    </xf>
    <xf numFmtId="4" fontId="7" fillId="6" borderId="24" xfId="0" quotePrefix="1" applyNumberFormat="1" applyFont="1" applyFill="1" applyBorder="1" applyAlignment="1">
      <alignment vertical="center" wrapText="1"/>
    </xf>
    <xf numFmtId="4" fontId="7" fillId="6" borderId="24" xfId="0" applyNumberFormat="1" applyFont="1" applyFill="1" applyBorder="1" applyAlignment="1">
      <alignment horizontal="right" vertical="center" wrapText="1"/>
    </xf>
    <xf numFmtId="4" fontId="6" fillId="6" borderId="25" xfId="0" applyNumberFormat="1" applyFont="1" applyFill="1" applyBorder="1" applyAlignment="1">
      <alignment horizontal="right" vertical="center" wrapText="1"/>
    </xf>
    <xf numFmtId="0" fontId="6" fillId="5" borderId="26" xfId="0" quotePrefix="1" applyFont="1" applyFill="1" applyBorder="1" applyAlignment="1">
      <alignment vertical="center" wrapText="1"/>
    </xf>
    <xf numFmtId="0" fontId="6" fillId="9" borderId="7" xfId="0" quotePrefix="1" applyFont="1" applyFill="1" applyBorder="1" applyAlignment="1">
      <alignment vertical="center" wrapText="1"/>
    </xf>
    <xf numFmtId="0" fontId="7" fillId="5" borderId="20" xfId="0" applyFont="1" applyFill="1" applyBorder="1" applyAlignment="1">
      <alignment wrapText="1"/>
    </xf>
    <xf numFmtId="4" fontId="7" fillId="5" borderId="20" xfId="0" applyNumberFormat="1" applyFont="1" applyFill="1" applyBorder="1"/>
    <xf numFmtId="4" fontId="8" fillId="5" borderId="20" xfId="0" applyNumberFormat="1" applyFont="1" applyFill="1" applyBorder="1"/>
    <xf numFmtId="0" fontId="8" fillId="5" borderId="20" xfId="0" applyFont="1" applyFill="1" applyBorder="1" applyAlignment="1">
      <alignment wrapText="1"/>
    </xf>
    <xf numFmtId="0" fontId="8" fillId="0" borderId="28" xfId="0" applyFont="1" applyBorder="1" applyAlignment="1">
      <alignment wrapText="1"/>
    </xf>
    <xf numFmtId="4" fontId="8" fillId="0" borderId="28" xfId="0" applyNumberFormat="1" applyFont="1" applyBorder="1"/>
    <xf numFmtId="2" fontId="0" fillId="0" borderId="0" xfId="0" applyNumberFormat="1"/>
    <xf numFmtId="0" fontId="3" fillId="0" borderId="0" xfId="0" applyFont="1"/>
    <xf numFmtId="0" fontId="1" fillId="0" borderId="0" xfId="2" applyFont="1" applyAlignment="1">
      <alignment horizontal="right" vertical="top"/>
    </xf>
    <xf numFmtId="0" fontId="0" fillId="0" borderId="0" xfId="0" applyAlignment="1">
      <alignment vertical="top"/>
    </xf>
    <xf numFmtId="2" fontId="3" fillId="5" borderId="0" xfId="0" applyNumberFormat="1" applyFont="1" applyFill="1"/>
    <xf numFmtId="4" fontId="3" fillId="5" borderId="0" xfId="0" applyNumberFormat="1" applyFont="1" applyFill="1"/>
    <xf numFmtId="0" fontId="3" fillId="5" borderId="0" xfId="0" applyFont="1" applyFill="1"/>
    <xf numFmtId="0" fontId="8" fillId="0" borderId="24" xfId="0" applyFont="1" applyBorder="1" applyAlignment="1">
      <alignment vertical="center" wrapText="1"/>
    </xf>
    <xf numFmtId="4" fontId="8" fillId="0" borderId="24" xfId="0" applyNumberFormat="1" applyFont="1" applyBorder="1" applyAlignment="1">
      <alignment vertical="center" wrapText="1"/>
    </xf>
    <xf numFmtId="4" fontId="8" fillId="0" borderId="24" xfId="0" applyNumberFormat="1" applyFont="1" applyBorder="1" applyAlignment="1">
      <alignment horizontal="right" vertical="center" wrapText="1"/>
    </xf>
    <xf numFmtId="4" fontId="0" fillId="0" borderId="25" xfId="0" applyNumberFormat="1" applyBorder="1" applyAlignment="1">
      <alignment horizontal="right" vertical="center" wrapText="1"/>
    </xf>
    <xf numFmtId="0" fontId="13" fillId="0" borderId="35" xfId="0" quotePrefix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33" xfId="0" quotePrefix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5" borderId="24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8" fillId="0" borderId="20" xfId="0" applyFont="1" applyBorder="1" applyAlignment="1">
      <alignment vertical="top" wrapText="1"/>
    </xf>
    <xf numFmtId="4" fontId="7" fillId="7" borderId="9" xfId="0" applyNumberFormat="1" applyFont="1" applyFill="1" applyBorder="1" applyAlignment="1">
      <alignment horizontal="right" vertical="center" wrapText="1"/>
    </xf>
    <xf numFmtId="4" fontId="6" fillId="7" borderId="1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0" fontId="9" fillId="4" borderId="4" xfId="0" quotePrefix="1" applyFont="1" applyFill="1" applyBorder="1" applyAlignment="1">
      <alignment vertical="center" wrapText="1"/>
    </xf>
    <xf numFmtId="0" fontId="9" fillId="4" borderId="24" xfId="0" applyFont="1" applyFill="1" applyBorder="1" applyAlignment="1">
      <alignment vertical="center" wrapText="1"/>
    </xf>
    <xf numFmtId="4" fontId="9" fillId="4" borderId="24" xfId="0" applyNumberFormat="1" applyFont="1" applyFill="1" applyBorder="1" applyAlignment="1">
      <alignment vertical="center" wrapText="1"/>
    </xf>
    <xf numFmtId="4" fontId="9" fillId="4" borderId="24" xfId="0" applyNumberFormat="1" applyFont="1" applyFill="1" applyBorder="1" applyAlignment="1">
      <alignment horizontal="right" vertical="center" wrapText="1"/>
    </xf>
    <xf numFmtId="4" fontId="5" fillId="4" borderId="25" xfId="0" applyNumberFormat="1" applyFont="1" applyFill="1" applyBorder="1" applyAlignment="1">
      <alignment horizontal="right" vertical="center" wrapText="1"/>
    </xf>
    <xf numFmtId="0" fontId="0" fillId="0" borderId="35" xfId="0" quotePrefix="1" applyBorder="1" applyAlignment="1">
      <alignment vertical="center" wrapText="1"/>
    </xf>
    <xf numFmtId="0" fontId="8" fillId="0" borderId="33" xfId="0" quotePrefix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0" fillId="0" borderId="36" xfId="0" quotePrefix="1" applyBorder="1" applyAlignment="1">
      <alignment horizontal="left" vertical="center" wrapText="1"/>
    </xf>
    <xf numFmtId="0" fontId="7" fillId="0" borderId="11" xfId="0" applyFont="1" applyBorder="1"/>
    <xf numFmtId="0" fontId="7" fillId="0" borderId="12" xfId="0" applyFont="1" applyBorder="1" applyAlignment="1">
      <alignment wrapText="1"/>
    </xf>
    <xf numFmtId="4" fontId="7" fillId="0" borderId="12" xfId="0" applyNumberFormat="1" applyFont="1" applyBorder="1"/>
    <xf numFmtId="4" fontId="7" fillId="5" borderId="12" xfId="0" applyNumberFormat="1" applyFont="1" applyFill="1" applyBorder="1" applyAlignment="1">
      <alignment horizontal="right" vertical="center" wrapText="1"/>
    </xf>
    <xf numFmtId="0" fontId="7" fillId="5" borderId="20" xfId="0" applyFont="1" applyFill="1" applyBorder="1"/>
    <xf numFmtId="0" fontId="8" fillId="5" borderId="20" xfId="0" applyFont="1" applyFill="1" applyBorder="1"/>
    <xf numFmtId="0" fontId="8" fillId="0" borderId="20" xfId="0" applyFont="1" applyBorder="1"/>
    <xf numFmtId="4" fontId="7" fillId="0" borderId="5" xfId="0" applyNumberFormat="1" applyFont="1" applyBorder="1" applyAlignment="1">
      <alignment horizontal="right" vertical="center" wrapText="1"/>
    </xf>
    <xf numFmtId="4" fontId="8" fillId="0" borderId="31" xfId="0" applyNumberFormat="1" applyFont="1" applyBorder="1" applyAlignment="1">
      <alignment horizontal="right" vertical="center" wrapText="1"/>
    </xf>
    <xf numFmtId="4" fontId="0" fillId="0" borderId="32" xfId="0" applyNumberFormat="1" applyBorder="1" applyAlignment="1">
      <alignment horizontal="right" vertical="center" wrapText="1"/>
    </xf>
    <xf numFmtId="0" fontId="8" fillId="0" borderId="11" xfId="0" applyFont="1" applyBorder="1"/>
    <xf numFmtId="0" fontId="8" fillId="0" borderId="12" xfId="0" applyFont="1" applyBorder="1" applyAlignment="1">
      <alignment wrapText="1"/>
    </xf>
    <xf numFmtId="0" fontId="7" fillId="0" borderId="20" xfId="0" applyFont="1" applyBorder="1"/>
    <xf numFmtId="0" fontId="0" fillId="0" borderId="14" xfId="0" applyBorder="1"/>
    <xf numFmtId="0" fontId="6" fillId="2" borderId="37" xfId="0" applyFont="1" applyFill="1" applyBorder="1" applyAlignment="1">
      <alignment horizontal="center" vertical="center" wrapText="1"/>
    </xf>
    <xf numFmtId="0" fontId="0" fillId="0" borderId="38" xfId="0" quotePrefix="1" applyBorder="1" applyAlignment="1">
      <alignment vertical="center" wrapText="1"/>
    </xf>
    <xf numFmtId="0" fontId="0" fillId="0" borderId="39" xfId="0" quotePrefix="1" applyBorder="1" applyAlignment="1">
      <alignment vertical="center" wrapText="1"/>
    </xf>
    <xf numFmtId="0" fontId="0" fillId="0" borderId="40" xfId="0" quotePrefix="1" applyBorder="1" applyAlignment="1">
      <alignment vertical="center" wrapText="1"/>
    </xf>
    <xf numFmtId="0" fontId="0" fillId="0" borderId="38" xfId="0" quotePrefix="1" applyBorder="1" applyAlignment="1">
      <alignment horizontal="left" vertical="center" wrapText="1"/>
    </xf>
    <xf numFmtId="0" fontId="0" fillId="0" borderId="40" xfId="0" quotePrefix="1" applyBorder="1" applyAlignment="1">
      <alignment horizontal="left" vertical="center" wrapText="1"/>
    </xf>
    <xf numFmtId="0" fontId="0" fillId="0" borderId="37" xfId="0" quotePrefix="1" applyBorder="1" applyAlignment="1">
      <alignment horizontal="left" vertical="center" wrapText="1"/>
    </xf>
    <xf numFmtId="0" fontId="0" fillId="0" borderId="39" xfId="0" quotePrefix="1" applyBorder="1" applyAlignment="1">
      <alignment horizontal="left" vertical="center" wrapText="1"/>
    </xf>
    <xf numFmtId="0" fontId="0" fillId="0" borderId="34" xfId="0" quotePrefix="1" applyBorder="1" applyAlignment="1">
      <alignment horizontal="left" vertical="center" wrapText="1"/>
    </xf>
    <xf numFmtId="0" fontId="0" fillId="0" borderId="37" xfId="0" quotePrefix="1" applyBorder="1" applyAlignment="1">
      <alignment vertical="center" wrapText="1"/>
    </xf>
    <xf numFmtId="0" fontId="6" fillId="3" borderId="37" xfId="0" quotePrefix="1" applyFont="1" applyFill="1" applyBorder="1" applyAlignment="1">
      <alignment horizontal="center" vertical="center" wrapText="1"/>
    </xf>
    <xf numFmtId="0" fontId="6" fillId="0" borderId="38" xfId="0" applyFont="1" applyBorder="1"/>
    <xf numFmtId="0" fontId="6" fillId="0" borderId="39" xfId="0" applyFont="1" applyBorder="1"/>
    <xf numFmtId="0" fontId="0" fillId="0" borderId="39" xfId="0" applyBorder="1"/>
    <xf numFmtId="49" fontId="0" fillId="0" borderId="37" xfId="0" quotePrefix="1" applyNumberFormat="1" applyBorder="1" applyAlignment="1">
      <alignment vertical="center" wrapText="1"/>
    </xf>
    <xf numFmtId="0" fontId="0" fillId="3" borderId="37" xfId="0" quotePrefix="1" applyFill="1" applyBorder="1" applyAlignment="1">
      <alignment horizontal="center" vertical="center" wrapText="1"/>
    </xf>
    <xf numFmtId="0" fontId="0" fillId="0" borderId="37" xfId="0" quotePrefix="1" applyBorder="1" applyAlignment="1">
      <alignment horizontal="center" vertical="center" wrapText="1"/>
    </xf>
    <xf numFmtId="0" fontId="0" fillId="5" borderId="38" xfId="0" applyFill="1" applyBorder="1"/>
    <xf numFmtId="0" fontId="0" fillId="5" borderId="39" xfId="0" applyFill="1" applyBorder="1"/>
    <xf numFmtId="0" fontId="0" fillId="0" borderId="36" xfId="0" applyBorder="1"/>
    <xf numFmtId="0" fontId="8" fillId="0" borderId="28" xfId="0" applyFont="1" applyBorder="1"/>
    <xf numFmtId="0" fontId="8" fillId="0" borderId="20" xfId="0" quotePrefix="1" applyFont="1" applyBorder="1" applyAlignment="1">
      <alignment vertical="center" wrapText="1"/>
    </xf>
    <xf numFmtId="4" fontId="0" fillId="5" borderId="20" xfId="0" applyNumberFormat="1" applyFill="1" applyBorder="1" applyAlignment="1">
      <alignment horizontal="right" vertical="center" wrapText="1"/>
    </xf>
    <xf numFmtId="0" fontId="13" fillId="0" borderId="37" xfId="0" quotePrefix="1" applyFont="1" applyBorder="1" applyAlignment="1">
      <alignment horizontal="right" vertical="center" wrapText="1"/>
    </xf>
    <xf numFmtId="4" fontId="13" fillId="0" borderId="12" xfId="0" applyNumberFormat="1" applyFont="1" applyBorder="1" applyAlignment="1">
      <alignment vertical="center"/>
    </xf>
    <xf numFmtId="0" fontId="8" fillId="0" borderId="41" xfId="0" applyFont="1" applyBorder="1" applyAlignment="1">
      <alignment vertical="center" wrapText="1"/>
    </xf>
    <xf numFmtId="0" fontId="0" fillId="0" borderId="40" xfId="0" quotePrefix="1" applyBorder="1" applyAlignment="1">
      <alignment horizontal="left" vertical="center" wrapText="1"/>
    </xf>
    <xf numFmtId="0" fontId="0" fillId="0" borderId="37" xfId="0" quotePrefix="1" applyBorder="1" applyAlignment="1">
      <alignment horizontal="left" vertical="center" wrapText="1"/>
    </xf>
    <xf numFmtId="0" fontId="0" fillId="0" borderId="34" xfId="0" quotePrefix="1" applyBorder="1" applyAlignment="1">
      <alignment horizontal="left" vertical="center" wrapText="1"/>
    </xf>
    <xf numFmtId="0" fontId="1" fillId="0" borderId="0" xfId="2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HRISCHENKO\Users\User\Downloads\&#1044;&#1086;&#1076;&#1072;&#1090;&#1086;&#1082;%20&#8470;1%20&#1044;&#1086;&#1093;&#1086;&#1076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&#1042;&#1080;&#1082;&#1086;&#1085;&#1072;&#1085;&#1085;&#1103;%20&#1073;&#1102;&#1076;&#1078;&#1077;&#1090;&#1091;%202026\&#1079;&#1072;%201%20&#1087;&#1110;&#1074;&#1088;&#1110;&#1095;&#1095;&#1103;%202026%20&#1088;&#1086;&#1082;&#1091;\&#1044;&#1086;&#1076;&#1072;&#1090;&#1086;&#1082;%201%20&#1044;&#1086;&#1093;&#1086;&#1076;&#1080;.xlsx" TargetMode="External"/><Relationship Id="rId1" Type="http://schemas.openxmlformats.org/officeDocument/2006/relationships/externalLinkPath" Target="&#1044;&#1086;&#1076;&#1072;&#1090;&#1086;&#1082;%201%20&#1044;&#1086;&#1093;&#1086;&#1076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106">
          <cell r="E106">
            <v>0</v>
          </cell>
          <cell r="G106">
            <v>0</v>
          </cell>
        </row>
        <row r="136">
          <cell r="E136">
            <v>7115875.2800000003</v>
          </cell>
          <cell r="G136">
            <v>5657640.8700000001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15">
          <cell r="E115">
            <v>485164122</v>
          </cell>
          <cell r="G115">
            <v>297774250.37</v>
          </cell>
        </row>
        <row r="155">
          <cell r="E155">
            <v>18411875.32</v>
          </cell>
          <cell r="G155">
            <v>16566260.24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1"/>
  <sheetViews>
    <sheetView tabSelected="1" showWhiteSpace="0" view="pageLayout" topLeftCell="B167" zoomScaleNormal="90" workbookViewId="0">
      <selection activeCell="H189" sqref="H189"/>
    </sheetView>
  </sheetViews>
  <sheetFormatPr defaultRowHeight="13.8" x14ac:dyDescent="0.3"/>
  <cols>
    <col min="1" max="1" width="8.5546875" hidden="1" bestFit="1" customWidth="1"/>
    <col min="2" max="2" width="10.5546875" bestFit="1" customWidth="1"/>
    <col min="3" max="3" width="50.6640625" bestFit="1" customWidth="1"/>
    <col min="4" max="4" width="16" bestFit="1" customWidth="1"/>
    <col min="5" max="5" width="18.33203125" bestFit="1" customWidth="1"/>
    <col min="6" max="6" width="17.33203125" bestFit="1" customWidth="1"/>
    <col min="7" max="7" width="17" bestFit="1" customWidth="1"/>
    <col min="8" max="9" width="13.44140625" bestFit="1" customWidth="1"/>
    <col min="10" max="10" width="15.6640625" bestFit="1" customWidth="1"/>
    <col min="11" max="11" width="13" bestFit="1" customWidth="1"/>
    <col min="12" max="12" width="13.44140625" style="1" bestFit="1" customWidth="1"/>
    <col min="15" max="15" width="12" bestFit="1" customWidth="1"/>
  </cols>
  <sheetData>
    <row r="1" spans="1:12" ht="12.75" customHeight="1" x14ac:dyDescent="0.3">
      <c r="H1" s="2"/>
      <c r="I1" s="2"/>
      <c r="J1" s="2"/>
      <c r="K1" s="169" t="s">
        <v>178</v>
      </c>
    </row>
    <row r="2" spans="1:12" x14ac:dyDescent="0.3">
      <c r="H2" s="2"/>
      <c r="I2" s="2"/>
      <c r="J2" s="2"/>
      <c r="K2" s="170" t="s">
        <v>190</v>
      </c>
    </row>
    <row r="3" spans="1:12" x14ac:dyDescent="0.3">
      <c r="H3" s="2"/>
      <c r="I3" s="2"/>
      <c r="J3" s="2"/>
      <c r="K3" s="2"/>
    </row>
    <row r="4" spans="1:12" x14ac:dyDescent="0.3">
      <c r="H4" s="2"/>
      <c r="I4" s="2"/>
      <c r="J4" s="2"/>
      <c r="K4" s="2"/>
    </row>
    <row r="6" spans="1:12" ht="22.8" x14ac:dyDescent="0.4">
      <c r="A6" s="231" t="s">
        <v>191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12" ht="18" x14ac:dyDescent="0.35">
      <c r="A7" s="232" t="s">
        <v>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</row>
    <row r="8" spans="1:12" ht="14.4" thickBot="1" x14ac:dyDescent="0.35">
      <c r="K8" s="3" t="s">
        <v>1</v>
      </c>
    </row>
    <row r="9" spans="1:12" ht="30" customHeight="1" x14ac:dyDescent="0.3">
      <c r="A9" s="233" t="s">
        <v>2</v>
      </c>
      <c r="B9" s="235" t="s">
        <v>3</v>
      </c>
      <c r="C9" s="237" t="s">
        <v>4</v>
      </c>
      <c r="D9" s="239" t="s">
        <v>194</v>
      </c>
      <c r="E9" s="239" t="s">
        <v>179</v>
      </c>
      <c r="F9" s="239" t="s">
        <v>192</v>
      </c>
      <c r="G9" s="239" t="s">
        <v>193</v>
      </c>
      <c r="H9" s="239" t="s">
        <v>5</v>
      </c>
      <c r="I9" s="239"/>
      <c r="J9" s="239" t="s">
        <v>180</v>
      </c>
      <c r="K9" s="241"/>
    </row>
    <row r="10" spans="1:12" s="4" customFormat="1" ht="43.5" customHeight="1" thickBot="1" x14ac:dyDescent="0.35">
      <c r="A10" s="234"/>
      <c r="B10" s="236"/>
      <c r="C10" s="238"/>
      <c r="D10" s="240"/>
      <c r="E10" s="240"/>
      <c r="F10" s="240"/>
      <c r="G10" s="240"/>
      <c r="H10" s="168" t="s">
        <v>6</v>
      </c>
      <c r="I10" s="168" t="s">
        <v>7</v>
      </c>
      <c r="J10" s="168" t="s">
        <v>8</v>
      </c>
      <c r="K10" s="5" t="s">
        <v>9</v>
      </c>
      <c r="L10" s="6"/>
    </row>
    <row r="11" spans="1:12" s="4" customFormat="1" ht="15.75" customHeight="1" thickBot="1" x14ac:dyDescent="0.35">
      <c r="A11" s="7">
        <v>1</v>
      </c>
      <c r="B11" s="8"/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 t="s">
        <v>10</v>
      </c>
      <c r="I11" s="9" t="s">
        <v>11</v>
      </c>
      <c r="J11" s="9" t="s">
        <v>12</v>
      </c>
      <c r="K11" s="10" t="s">
        <v>13</v>
      </c>
      <c r="L11" s="6"/>
    </row>
    <row r="12" spans="1:12" s="4" customFormat="1" ht="24" customHeight="1" thickBot="1" x14ac:dyDescent="0.35">
      <c r="A12" s="201"/>
      <c r="B12" s="11"/>
      <c r="C12" s="12" t="s">
        <v>14</v>
      </c>
      <c r="D12" s="12"/>
      <c r="E12" s="12"/>
      <c r="F12" s="12"/>
      <c r="G12" s="12"/>
      <c r="H12" s="12"/>
      <c r="I12" s="12"/>
      <c r="J12" s="12"/>
      <c r="K12" s="13"/>
      <c r="L12" s="6"/>
    </row>
    <row r="13" spans="1:12" s="4" customFormat="1" ht="15.75" customHeight="1" thickBot="1" x14ac:dyDescent="0.35">
      <c r="A13" s="14" t="s">
        <v>15</v>
      </c>
      <c r="B13" s="15"/>
      <c r="C13" s="16" t="s">
        <v>16</v>
      </c>
      <c r="D13" s="17">
        <f>SUM(D14:D16)</f>
        <v>21662313.75</v>
      </c>
      <c r="E13" s="18">
        <f>SUM(E14:E16)</f>
        <v>52751060</v>
      </c>
      <c r="F13" s="18">
        <f>SUM(F14:F16)</f>
        <v>34651723</v>
      </c>
      <c r="G13" s="17">
        <f>SUM(G14:G16)</f>
        <v>28920663.98</v>
      </c>
      <c r="H13" s="17">
        <f t="shared" ref="H13:H88" si="0">G13/E13*100</f>
        <v>54.824801586925453</v>
      </c>
      <c r="I13" s="17">
        <f t="shared" ref="I13:I88" si="1">G13/F13*100</f>
        <v>83.46096954543934</v>
      </c>
      <c r="J13" s="17">
        <f t="shared" ref="J13:J88" si="2">G13-D13</f>
        <v>7258350.2300000004</v>
      </c>
      <c r="K13" s="19">
        <f t="shared" ref="K13:K88" si="3">G13/D13*100</f>
        <v>133.50680963154272</v>
      </c>
      <c r="L13" s="6"/>
    </row>
    <row r="14" spans="1:12" ht="55.2" x14ac:dyDescent="0.3">
      <c r="A14" s="202" t="s">
        <v>17</v>
      </c>
      <c r="B14" s="20" t="s">
        <v>17</v>
      </c>
      <c r="C14" s="21" t="s">
        <v>18</v>
      </c>
      <c r="D14" s="22">
        <v>17196091.25</v>
      </c>
      <c r="E14" s="22">
        <v>41533100</v>
      </c>
      <c r="F14" s="22">
        <v>27808793</v>
      </c>
      <c r="G14" s="22">
        <v>22916133.07</v>
      </c>
      <c r="H14" s="23">
        <f t="shared" si="0"/>
        <v>55.175590240073582</v>
      </c>
      <c r="I14" s="23">
        <f t="shared" si="1"/>
        <v>82.406068720781946</v>
      </c>
      <c r="J14" s="23">
        <f t="shared" si="2"/>
        <v>5720041.8200000003</v>
      </c>
      <c r="K14" s="24">
        <f t="shared" si="3"/>
        <v>133.26361634653458</v>
      </c>
    </row>
    <row r="15" spans="1:12" ht="27.6" x14ac:dyDescent="0.3">
      <c r="A15" s="203" t="s">
        <v>19</v>
      </c>
      <c r="B15" s="25" t="s">
        <v>19</v>
      </c>
      <c r="C15" s="26" t="s">
        <v>20</v>
      </c>
      <c r="D15" s="27">
        <v>4134287.14</v>
      </c>
      <c r="E15" s="27">
        <v>10267960</v>
      </c>
      <c r="F15" s="27">
        <v>6197930</v>
      </c>
      <c r="G15" s="27">
        <v>5546571.7699999996</v>
      </c>
      <c r="H15" s="28">
        <f t="shared" si="0"/>
        <v>54.01824481201718</v>
      </c>
      <c r="I15" s="28">
        <f t="shared" si="1"/>
        <v>89.490713351070426</v>
      </c>
      <c r="J15" s="28">
        <f t="shared" si="2"/>
        <v>1412284.6299999994</v>
      </c>
      <c r="K15" s="29">
        <f t="shared" si="3"/>
        <v>134.16029371390007</v>
      </c>
    </row>
    <row r="16" spans="1:12" ht="14.4" thickBot="1" x14ac:dyDescent="0.35">
      <c r="A16" s="204" t="s">
        <v>21</v>
      </c>
      <c r="B16" s="30" t="s">
        <v>21</v>
      </c>
      <c r="C16" s="31" t="s">
        <v>22</v>
      </c>
      <c r="D16" s="32">
        <v>331935.35999999999</v>
      </c>
      <c r="E16" s="32">
        <v>950000</v>
      </c>
      <c r="F16" s="32">
        <v>645000</v>
      </c>
      <c r="G16" s="32">
        <v>457959.14</v>
      </c>
      <c r="H16" s="33">
        <f t="shared" si="0"/>
        <v>48.206225263157897</v>
      </c>
      <c r="I16" s="33">
        <f t="shared" si="1"/>
        <v>71.00141705426357</v>
      </c>
      <c r="J16" s="33">
        <f t="shared" si="2"/>
        <v>126023.78000000003</v>
      </c>
      <c r="K16" s="34">
        <f t="shared" si="3"/>
        <v>137.96636188443438</v>
      </c>
    </row>
    <row r="17" spans="1:11" ht="14.4" thickBot="1" x14ac:dyDescent="0.35">
      <c r="A17" s="35">
        <v>1000</v>
      </c>
      <c r="B17" s="36"/>
      <c r="C17" s="37" t="s">
        <v>23</v>
      </c>
      <c r="D17" s="38">
        <f t="shared" ref="D17" si="4">SUM(D18:D40)</f>
        <v>101885690.8</v>
      </c>
      <c r="E17" s="38">
        <f>SUM(E18:E41)</f>
        <v>212668600</v>
      </c>
      <c r="F17" s="38">
        <f>SUM(F18:F41)</f>
        <v>160257868</v>
      </c>
      <c r="G17" s="38">
        <f t="shared" ref="G17" si="5">SUM(G18:G41)</f>
        <v>126812494.69</v>
      </c>
      <c r="H17" s="18">
        <f t="shared" si="0"/>
        <v>59.629157614241123</v>
      </c>
      <c r="I17" s="18">
        <f t="shared" si="1"/>
        <v>79.130276892239692</v>
      </c>
      <c r="J17" s="18">
        <f t="shared" si="2"/>
        <v>24926803.890000001</v>
      </c>
      <c r="K17" s="19">
        <f t="shared" si="3"/>
        <v>124.46546094380508</v>
      </c>
    </row>
    <row r="18" spans="1:11" x14ac:dyDescent="0.3">
      <c r="A18" s="205" t="s">
        <v>24</v>
      </c>
      <c r="B18" s="39">
        <v>1010</v>
      </c>
      <c r="C18" s="21" t="s">
        <v>25</v>
      </c>
      <c r="D18" s="22">
        <v>16647321.890000001</v>
      </c>
      <c r="E18" s="22">
        <v>47189692</v>
      </c>
      <c r="F18" s="22">
        <v>29448254</v>
      </c>
      <c r="G18" s="22">
        <v>23773205.329999998</v>
      </c>
      <c r="H18" s="23">
        <f t="shared" si="0"/>
        <v>50.37796247960253</v>
      </c>
      <c r="I18" s="23">
        <f t="shared" si="1"/>
        <v>80.72874313702944</v>
      </c>
      <c r="J18" s="23">
        <f t="shared" si="2"/>
        <v>7125883.4399999976</v>
      </c>
      <c r="K18" s="24">
        <f t="shared" si="3"/>
        <v>142.80498381112275</v>
      </c>
    </row>
    <row r="19" spans="1:11" ht="27.6" x14ac:dyDescent="0.3">
      <c r="A19" s="227" t="s">
        <v>26</v>
      </c>
      <c r="B19" s="40">
        <v>1021</v>
      </c>
      <c r="C19" s="26" t="s">
        <v>27</v>
      </c>
      <c r="D19" s="27">
        <v>22283410.760000002</v>
      </c>
      <c r="E19" s="27">
        <v>42728575</v>
      </c>
      <c r="F19" s="27">
        <v>27907282</v>
      </c>
      <c r="G19" s="27">
        <v>20901796.84</v>
      </c>
      <c r="H19" s="23">
        <f t="shared" si="0"/>
        <v>48.917608040988966</v>
      </c>
      <c r="I19" s="23">
        <f t="shared" si="1"/>
        <v>74.897286091852294</v>
      </c>
      <c r="J19" s="23">
        <f t="shared" si="2"/>
        <v>-1381613.9200000018</v>
      </c>
      <c r="K19" s="24">
        <f t="shared" si="3"/>
        <v>93.799809486615587</v>
      </c>
    </row>
    <row r="20" spans="1:11" ht="33" customHeight="1" x14ac:dyDescent="0.3">
      <c r="A20" s="228"/>
      <c r="B20" s="40">
        <v>1031</v>
      </c>
      <c r="C20" s="26" t="s">
        <v>28</v>
      </c>
      <c r="D20" s="27">
        <v>45097000.280000001</v>
      </c>
      <c r="E20" s="27">
        <v>67272866</v>
      </c>
      <c r="F20" s="27">
        <v>60229266</v>
      </c>
      <c r="G20" s="27">
        <v>54206000.689999998</v>
      </c>
      <c r="H20" s="23">
        <f t="shared" si="0"/>
        <v>80.576321350721102</v>
      </c>
      <c r="I20" s="23">
        <f t="shared" si="1"/>
        <v>89.999437632196944</v>
      </c>
      <c r="J20" s="23">
        <f t="shared" si="2"/>
        <v>9109000.4099999964</v>
      </c>
      <c r="K20" s="24">
        <f t="shared" si="3"/>
        <v>120.19868362295425</v>
      </c>
    </row>
    <row r="21" spans="1:11" ht="27.6" hidden="1" x14ac:dyDescent="0.3">
      <c r="A21" s="228"/>
      <c r="B21" s="40">
        <v>1061</v>
      </c>
      <c r="C21" s="26" t="s">
        <v>29</v>
      </c>
      <c r="D21" s="27">
        <v>0</v>
      </c>
      <c r="E21" s="27">
        <v>0</v>
      </c>
      <c r="F21" s="27">
        <v>0</v>
      </c>
      <c r="G21" s="27">
        <v>0</v>
      </c>
      <c r="H21" s="23" t="e">
        <f t="shared" si="0"/>
        <v>#DIV/0!</v>
      </c>
      <c r="I21" s="23" t="e">
        <f t="shared" si="1"/>
        <v>#DIV/0!</v>
      </c>
      <c r="J21" s="23">
        <f t="shared" si="2"/>
        <v>0</v>
      </c>
      <c r="K21" s="24" t="e">
        <f t="shared" si="3"/>
        <v>#DIV/0!</v>
      </c>
    </row>
    <row r="22" spans="1:11" ht="27.6" x14ac:dyDescent="0.3">
      <c r="A22" s="208" t="s">
        <v>30</v>
      </c>
      <c r="B22" s="40">
        <v>1070</v>
      </c>
      <c r="C22" s="26" t="s">
        <v>31</v>
      </c>
      <c r="D22" s="27">
        <v>2701835.69</v>
      </c>
      <c r="E22" s="27">
        <v>7433200</v>
      </c>
      <c r="F22" s="27">
        <v>4777513</v>
      </c>
      <c r="G22" s="27">
        <v>4171837.16</v>
      </c>
      <c r="H22" s="23">
        <f t="shared" si="0"/>
        <v>56.124376580745846</v>
      </c>
      <c r="I22" s="23">
        <f t="shared" si="1"/>
        <v>87.322361236902964</v>
      </c>
      <c r="J22" s="23">
        <f t="shared" si="2"/>
        <v>1470001.4700000002</v>
      </c>
      <c r="K22" s="24">
        <f t="shared" si="3"/>
        <v>154.40750803021629</v>
      </c>
    </row>
    <row r="23" spans="1:11" x14ac:dyDescent="0.3">
      <c r="A23" s="208" t="s">
        <v>32</v>
      </c>
      <c r="B23" s="40">
        <v>1080</v>
      </c>
      <c r="C23" s="26" t="s">
        <v>33</v>
      </c>
      <c r="D23" s="27">
        <v>3499255.36</v>
      </c>
      <c r="E23" s="27">
        <v>8803822</v>
      </c>
      <c r="F23" s="27">
        <v>5992322</v>
      </c>
      <c r="G23" s="27">
        <v>5444755.8600000003</v>
      </c>
      <c r="H23" s="23">
        <f t="shared" si="0"/>
        <v>61.845365115287429</v>
      </c>
      <c r="I23" s="23">
        <f t="shared" si="1"/>
        <v>90.86220433414627</v>
      </c>
      <c r="J23" s="23">
        <f t="shared" si="2"/>
        <v>1945500.5000000005</v>
      </c>
      <c r="K23" s="24">
        <f t="shared" si="3"/>
        <v>155.597557189996</v>
      </c>
    </row>
    <row r="24" spans="1:11" ht="12.75" hidden="1" customHeight="1" x14ac:dyDescent="0.3">
      <c r="A24" s="208" t="s">
        <v>34</v>
      </c>
      <c r="B24" s="40"/>
      <c r="C24" s="26" t="s">
        <v>35</v>
      </c>
      <c r="D24" s="27">
        <v>0</v>
      </c>
      <c r="E24" s="27">
        <v>0</v>
      </c>
      <c r="F24" s="27">
        <v>0</v>
      </c>
      <c r="G24" s="27">
        <v>0</v>
      </c>
      <c r="H24" s="23" t="e">
        <f t="shared" si="0"/>
        <v>#DIV/0!</v>
      </c>
      <c r="I24" s="23" t="e">
        <f t="shared" si="1"/>
        <v>#DIV/0!</v>
      </c>
      <c r="J24" s="23">
        <f t="shared" si="2"/>
        <v>0</v>
      </c>
      <c r="K24" s="24" t="e">
        <f t="shared" si="3"/>
        <v>#DIV/0!</v>
      </c>
    </row>
    <row r="25" spans="1:11" x14ac:dyDescent="0.3">
      <c r="A25" s="208" t="s">
        <v>36</v>
      </c>
      <c r="B25" s="40">
        <v>1141</v>
      </c>
      <c r="C25" s="26" t="s">
        <v>37</v>
      </c>
      <c r="D25" s="27">
        <v>6391468.4100000001</v>
      </c>
      <c r="E25" s="27">
        <v>16129407</v>
      </c>
      <c r="F25" s="27">
        <v>10677922</v>
      </c>
      <c r="G25" s="27">
        <v>7561455.1299999999</v>
      </c>
      <c r="H25" s="23">
        <f t="shared" si="0"/>
        <v>46.879932597646025</v>
      </c>
      <c r="I25" s="23">
        <f t="shared" si="1"/>
        <v>70.813919880665921</v>
      </c>
      <c r="J25" s="23">
        <f t="shared" si="2"/>
        <v>1169986.7199999997</v>
      </c>
      <c r="K25" s="24">
        <f t="shared" si="3"/>
        <v>118.30544477337095</v>
      </c>
    </row>
    <row r="26" spans="1:11" x14ac:dyDescent="0.3">
      <c r="A26" s="208" t="s">
        <v>38</v>
      </c>
      <c r="B26" s="40">
        <v>1142</v>
      </c>
      <c r="C26" s="26" t="s">
        <v>39</v>
      </c>
      <c r="D26" s="27">
        <v>175601.67</v>
      </c>
      <c r="E26" s="27">
        <v>631945</v>
      </c>
      <c r="F26" s="27">
        <v>391945</v>
      </c>
      <c r="G26" s="27">
        <v>211449.62</v>
      </c>
      <c r="H26" s="23">
        <f t="shared" si="0"/>
        <v>33.460130232852542</v>
      </c>
      <c r="I26" s="23">
        <f t="shared" si="1"/>
        <v>53.948798938626595</v>
      </c>
      <c r="J26" s="23">
        <f t="shared" si="2"/>
        <v>35847.949999999983</v>
      </c>
      <c r="K26" s="24">
        <f t="shared" si="3"/>
        <v>120.41435596825474</v>
      </c>
    </row>
    <row r="27" spans="1:11" ht="27.6" x14ac:dyDescent="0.3">
      <c r="A27" s="227" t="s">
        <v>40</v>
      </c>
      <c r="B27" s="40">
        <v>1151</v>
      </c>
      <c r="C27" s="26" t="s">
        <v>41</v>
      </c>
      <c r="D27" s="27">
        <v>93725.55</v>
      </c>
      <c r="E27" s="27">
        <v>424091</v>
      </c>
      <c r="F27" s="27">
        <v>318059</v>
      </c>
      <c r="G27" s="27">
        <v>184199.56</v>
      </c>
      <c r="H27" s="23">
        <f t="shared" si="0"/>
        <v>43.433970539341793</v>
      </c>
      <c r="I27" s="23">
        <f t="shared" si="1"/>
        <v>57.913644952666012</v>
      </c>
      <c r="J27" s="23">
        <f t="shared" si="2"/>
        <v>90474.01</v>
      </c>
      <c r="K27" s="24">
        <f t="shared" si="3"/>
        <v>196.53078589562824</v>
      </c>
    </row>
    <row r="28" spans="1:11" ht="27.6" x14ac:dyDescent="0.3">
      <c r="A28" s="228"/>
      <c r="B28" s="40">
        <v>1152</v>
      </c>
      <c r="C28" s="26" t="s">
        <v>42</v>
      </c>
      <c r="D28" s="27">
        <v>810575.67</v>
      </c>
      <c r="E28" s="27">
        <v>1234800</v>
      </c>
      <c r="F28" s="27">
        <v>1105400</v>
      </c>
      <c r="G28" s="27">
        <v>956598.02</v>
      </c>
      <c r="H28" s="23">
        <f t="shared" si="0"/>
        <v>77.469875283446711</v>
      </c>
      <c r="I28" s="23">
        <f t="shared" si="1"/>
        <v>86.538630360050661</v>
      </c>
      <c r="J28" s="23">
        <f t="shared" si="2"/>
        <v>146022.34999999998</v>
      </c>
      <c r="K28" s="24">
        <f t="shared" si="3"/>
        <v>118.01464754055596</v>
      </c>
    </row>
    <row r="29" spans="1:11" ht="69.599999999999994" hidden="1" thickBot="1" x14ac:dyDescent="0.35">
      <c r="A29" s="229"/>
      <c r="B29" s="41">
        <v>1154</v>
      </c>
      <c r="C29" s="42" t="s">
        <v>43</v>
      </c>
      <c r="D29" s="43">
        <v>0</v>
      </c>
      <c r="E29" s="43">
        <v>0</v>
      </c>
      <c r="F29" s="43">
        <v>0</v>
      </c>
      <c r="G29" s="43">
        <v>0</v>
      </c>
      <c r="H29" s="23" t="e">
        <f t="shared" si="0"/>
        <v>#DIV/0!</v>
      </c>
      <c r="I29" s="23" t="e">
        <f t="shared" si="1"/>
        <v>#DIV/0!</v>
      </c>
      <c r="J29" s="23">
        <f t="shared" si="2"/>
        <v>0</v>
      </c>
      <c r="K29" s="24" t="e">
        <f t="shared" si="3"/>
        <v>#DIV/0!</v>
      </c>
    </row>
    <row r="30" spans="1:11" ht="28.2" thickBot="1" x14ac:dyDescent="0.35">
      <c r="A30" s="209"/>
      <c r="B30" s="40">
        <v>1160</v>
      </c>
      <c r="C30" s="26" t="s">
        <v>44</v>
      </c>
      <c r="D30" s="27">
        <v>592655.41</v>
      </c>
      <c r="E30" s="27">
        <v>1622357</v>
      </c>
      <c r="F30" s="27">
        <v>927960</v>
      </c>
      <c r="G30" s="27">
        <v>809851.98</v>
      </c>
      <c r="H30" s="23">
        <f t="shared" si="0"/>
        <v>49.918235012392465</v>
      </c>
      <c r="I30" s="23">
        <f t="shared" si="1"/>
        <v>87.272294064399318</v>
      </c>
      <c r="J30" s="23">
        <f t="shared" si="2"/>
        <v>217196.56999999995</v>
      </c>
      <c r="K30" s="24">
        <f t="shared" si="3"/>
        <v>136.64803633531329</v>
      </c>
    </row>
    <row r="31" spans="1:11" ht="55.8" hidden="1" thickBot="1" x14ac:dyDescent="0.35">
      <c r="A31" s="209"/>
      <c r="B31" s="40">
        <v>1181</v>
      </c>
      <c r="C31" s="26" t="s">
        <v>45</v>
      </c>
      <c r="D31" s="27">
        <v>0</v>
      </c>
      <c r="E31" s="27">
        <v>0</v>
      </c>
      <c r="F31" s="27">
        <v>0</v>
      </c>
      <c r="G31" s="27">
        <v>0</v>
      </c>
      <c r="H31" s="23" t="e">
        <f t="shared" si="0"/>
        <v>#DIV/0!</v>
      </c>
      <c r="I31" s="23" t="e">
        <f t="shared" si="1"/>
        <v>#DIV/0!</v>
      </c>
      <c r="J31" s="23">
        <f t="shared" si="2"/>
        <v>0</v>
      </c>
      <c r="K31" s="24" t="e">
        <f t="shared" si="3"/>
        <v>#DIV/0!</v>
      </c>
    </row>
    <row r="32" spans="1:11" ht="55.8" hidden="1" thickBot="1" x14ac:dyDescent="0.35">
      <c r="A32" s="209"/>
      <c r="B32" s="40">
        <v>1182</v>
      </c>
      <c r="C32" s="26" t="s">
        <v>46</v>
      </c>
      <c r="D32" s="27">
        <v>0</v>
      </c>
      <c r="E32" s="27">
        <v>0</v>
      </c>
      <c r="F32" s="27">
        <v>0</v>
      </c>
      <c r="G32" s="27">
        <v>0</v>
      </c>
      <c r="H32" s="23" t="e">
        <f t="shared" si="0"/>
        <v>#DIV/0!</v>
      </c>
      <c r="I32" s="23" t="e">
        <f t="shared" si="1"/>
        <v>#DIV/0!</v>
      </c>
      <c r="J32" s="23">
        <f t="shared" si="2"/>
        <v>0</v>
      </c>
      <c r="K32" s="24" t="e">
        <f t="shared" si="3"/>
        <v>#DIV/0!</v>
      </c>
    </row>
    <row r="33" spans="1:12" ht="69.599999999999994" thickBot="1" x14ac:dyDescent="0.35">
      <c r="A33" s="209"/>
      <c r="B33" s="39">
        <v>1183</v>
      </c>
      <c r="C33" s="21" t="s">
        <v>195</v>
      </c>
      <c r="D33" s="22">
        <v>0</v>
      </c>
      <c r="E33" s="22">
        <v>197545</v>
      </c>
      <c r="F33" s="22">
        <v>197545</v>
      </c>
      <c r="G33" s="22">
        <v>197545</v>
      </c>
      <c r="H33" s="23">
        <f t="shared" si="0"/>
        <v>100</v>
      </c>
      <c r="I33" s="23">
        <f t="shared" si="1"/>
        <v>100</v>
      </c>
      <c r="J33" s="23">
        <f t="shared" si="2"/>
        <v>197545</v>
      </c>
      <c r="K33" s="24" t="e">
        <f t="shared" si="3"/>
        <v>#DIV/0!</v>
      </c>
    </row>
    <row r="34" spans="1:12" ht="69.599999999999994" thickBot="1" x14ac:dyDescent="0.35">
      <c r="A34" s="209"/>
      <c r="B34" s="39">
        <v>1184</v>
      </c>
      <c r="C34" s="21" t="s">
        <v>175</v>
      </c>
      <c r="D34" s="22">
        <v>0</v>
      </c>
      <c r="E34" s="22">
        <v>1777900</v>
      </c>
      <c r="F34" s="22">
        <v>1062000</v>
      </c>
      <c r="G34" s="22">
        <v>217425</v>
      </c>
      <c r="H34" s="23">
        <f t="shared" si="0"/>
        <v>12.229315484560436</v>
      </c>
      <c r="I34" s="23">
        <f t="shared" si="1"/>
        <v>20.47316384180791</v>
      </c>
      <c r="J34" s="23">
        <f t="shared" si="2"/>
        <v>217425</v>
      </c>
      <c r="K34" s="24" t="e">
        <f t="shared" si="3"/>
        <v>#DIV/0!</v>
      </c>
    </row>
    <row r="35" spans="1:12" ht="42" thickBot="1" x14ac:dyDescent="0.35">
      <c r="A35" s="209"/>
      <c r="B35" s="39">
        <v>1200</v>
      </c>
      <c r="C35" s="21" t="s">
        <v>47</v>
      </c>
      <c r="D35" s="22">
        <v>168000</v>
      </c>
      <c r="E35" s="22">
        <v>329800</v>
      </c>
      <c r="F35" s="22">
        <v>329800</v>
      </c>
      <c r="G35" s="22">
        <v>329800</v>
      </c>
      <c r="H35" s="23">
        <f t="shared" si="0"/>
        <v>100</v>
      </c>
      <c r="I35" s="23">
        <f t="shared" si="1"/>
        <v>100</v>
      </c>
      <c r="J35" s="23">
        <f t="shared" si="2"/>
        <v>161800</v>
      </c>
      <c r="K35" s="24">
        <f t="shared" si="3"/>
        <v>196.3095238095238</v>
      </c>
    </row>
    <row r="36" spans="1:12" ht="55.8" hidden="1" thickBot="1" x14ac:dyDescent="0.35">
      <c r="A36" s="209"/>
      <c r="B36" s="40">
        <v>1210</v>
      </c>
      <c r="C36" s="26" t="s">
        <v>48</v>
      </c>
      <c r="D36" s="27">
        <v>0</v>
      </c>
      <c r="E36" s="27">
        <v>0</v>
      </c>
      <c r="F36" s="27">
        <v>0</v>
      </c>
      <c r="G36" s="27">
        <v>0</v>
      </c>
      <c r="H36" s="23" t="e">
        <f t="shared" si="0"/>
        <v>#DIV/0!</v>
      </c>
      <c r="I36" s="23" t="e">
        <f t="shared" si="1"/>
        <v>#DIV/0!</v>
      </c>
      <c r="J36" s="23">
        <f t="shared" si="2"/>
        <v>0</v>
      </c>
      <c r="K36" s="24" t="e">
        <f t="shared" si="3"/>
        <v>#DIV/0!</v>
      </c>
    </row>
    <row r="37" spans="1:12" ht="42" hidden="1" thickBot="1" x14ac:dyDescent="0.35">
      <c r="A37" s="209"/>
      <c r="B37" s="40">
        <v>1271</v>
      </c>
      <c r="C37" s="161" t="s">
        <v>167</v>
      </c>
      <c r="D37" s="27">
        <v>0</v>
      </c>
      <c r="E37" s="27">
        <v>0</v>
      </c>
      <c r="F37" s="27">
        <v>0</v>
      </c>
      <c r="G37" s="27">
        <v>0</v>
      </c>
      <c r="H37" s="23" t="e">
        <f t="shared" si="0"/>
        <v>#DIV/0!</v>
      </c>
      <c r="I37" s="23" t="e">
        <f t="shared" si="1"/>
        <v>#DIV/0!</v>
      </c>
      <c r="J37" s="23">
        <f t="shared" si="2"/>
        <v>0</v>
      </c>
      <c r="K37" s="24" t="e">
        <f t="shared" si="3"/>
        <v>#DIV/0!</v>
      </c>
    </row>
    <row r="38" spans="1:12" ht="69.599999999999994" thickBot="1" x14ac:dyDescent="0.35">
      <c r="A38" s="209"/>
      <c r="B38" s="40">
        <v>1291</v>
      </c>
      <c r="C38" s="26" t="s">
        <v>162</v>
      </c>
      <c r="D38" s="27">
        <v>6959.3</v>
      </c>
      <c r="E38" s="27">
        <v>0</v>
      </c>
      <c r="F38" s="27">
        <v>0</v>
      </c>
      <c r="G38" s="27">
        <v>0</v>
      </c>
      <c r="H38" s="28" t="e">
        <f t="shared" si="0"/>
        <v>#DIV/0!</v>
      </c>
      <c r="I38" s="28" t="e">
        <f t="shared" si="1"/>
        <v>#DIV/0!</v>
      </c>
      <c r="J38" s="23">
        <f t="shared" si="2"/>
        <v>-6959.3</v>
      </c>
      <c r="K38" s="24">
        <f t="shared" si="3"/>
        <v>0</v>
      </c>
    </row>
    <row r="39" spans="1:12" ht="42" hidden="1" thickBot="1" x14ac:dyDescent="0.35">
      <c r="A39" s="209"/>
      <c r="B39" s="41">
        <v>1403</v>
      </c>
      <c r="C39" s="42" t="s">
        <v>163</v>
      </c>
      <c r="D39" s="43">
        <v>0</v>
      </c>
      <c r="E39" s="43">
        <v>0</v>
      </c>
      <c r="F39" s="43">
        <v>0</v>
      </c>
      <c r="G39" s="43">
        <v>0</v>
      </c>
      <c r="H39" s="52" t="e">
        <f t="shared" si="0"/>
        <v>#DIV/0!</v>
      </c>
      <c r="I39" s="52" t="e">
        <f t="shared" si="1"/>
        <v>#DIV/0!</v>
      </c>
      <c r="J39" s="23">
        <f t="shared" si="2"/>
        <v>0</v>
      </c>
      <c r="K39" s="24" t="e">
        <f t="shared" si="3"/>
        <v>#DIV/0!</v>
      </c>
    </row>
    <row r="40" spans="1:12" ht="42" thickBot="1" x14ac:dyDescent="0.35">
      <c r="A40" s="209"/>
      <c r="B40" s="51">
        <v>1600</v>
      </c>
      <c r="C40" s="31" t="s">
        <v>171</v>
      </c>
      <c r="D40" s="32">
        <v>3417880.81</v>
      </c>
      <c r="E40" s="32">
        <v>7748800</v>
      </c>
      <c r="F40" s="32">
        <v>7748800</v>
      </c>
      <c r="G40" s="32">
        <v>6188494.7800000003</v>
      </c>
      <c r="H40" s="33">
        <f t="shared" si="0"/>
        <v>79.86391157340492</v>
      </c>
      <c r="I40" s="33">
        <f t="shared" si="1"/>
        <v>79.86391157340492</v>
      </c>
      <c r="J40" s="23">
        <f t="shared" si="2"/>
        <v>2770613.97</v>
      </c>
      <c r="K40" s="24">
        <f t="shared" si="3"/>
        <v>181.06233435331526</v>
      </c>
    </row>
    <row r="41" spans="1:12" ht="42" thickBot="1" x14ac:dyDescent="0.35">
      <c r="A41" s="209"/>
      <c r="B41" s="54">
        <v>1702</v>
      </c>
      <c r="C41" s="55" t="s">
        <v>183</v>
      </c>
      <c r="D41" s="56">
        <v>0</v>
      </c>
      <c r="E41" s="56">
        <v>9143800</v>
      </c>
      <c r="F41" s="56">
        <v>9143800</v>
      </c>
      <c r="G41" s="56">
        <v>1658079.72</v>
      </c>
      <c r="H41" s="166">
        <f t="shared" si="0"/>
        <v>18.133376933003785</v>
      </c>
      <c r="I41" s="166">
        <f t="shared" si="1"/>
        <v>18.133376933003785</v>
      </c>
      <c r="J41" s="23">
        <f t="shared" si="2"/>
        <v>1658079.72</v>
      </c>
      <c r="K41" s="24" t="e">
        <f t="shared" si="3"/>
        <v>#DIV/0!</v>
      </c>
    </row>
    <row r="42" spans="1:12" s="44" customFormat="1" ht="14.4" thickBot="1" x14ac:dyDescent="0.35">
      <c r="A42" s="35">
        <v>2000</v>
      </c>
      <c r="B42" s="36"/>
      <c r="C42" s="37" t="s">
        <v>49</v>
      </c>
      <c r="D42" s="45">
        <f t="shared" ref="D42" si="6">SUM(D43:D45)</f>
        <v>4679959.08</v>
      </c>
      <c r="E42" s="45">
        <f>SUM(E43:E45)</f>
        <v>13510124</v>
      </c>
      <c r="F42" s="45">
        <f>SUM(F43:F45)</f>
        <v>9209518</v>
      </c>
      <c r="G42" s="45">
        <f t="shared" ref="G42" si="7">SUM(G43:G45)</f>
        <v>7201760.3699999992</v>
      </c>
      <c r="H42" s="18">
        <f t="shared" si="0"/>
        <v>53.306397261786785</v>
      </c>
      <c r="I42" s="18">
        <f t="shared" si="1"/>
        <v>78.199101950829558</v>
      </c>
      <c r="J42" s="18">
        <f t="shared" si="2"/>
        <v>2521801.2899999991</v>
      </c>
      <c r="K42" s="19">
        <f t="shared" si="3"/>
        <v>153.88511409804889</v>
      </c>
      <c r="L42" s="47"/>
    </row>
    <row r="43" spans="1:12" ht="27.6" x14ac:dyDescent="0.3">
      <c r="A43" s="208">
        <v>2010</v>
      </c>
      <c r="B43" s="40">
        <v>2010</v>
      </c>
      <c r="C43" s="26" t="s">
        <v>50</v>
      </c>
      <c r="D43" s="27">
        <v>3854353.54</v>
      </c>
      <c r="E43" s="27">
        <v>8647924</v>
      </c>
      <c r="F43" s="27">
        <v>5558718</v>
      </c>
      <c r="G43" s="27">
        <v>4628072.0999999996</v>
      </c>
      <c r="H43" s="28">
        <f t="shared" si="0"/>
        <v>53.51656767566412</v>
      </c>
      <c r="I43" s="28">
        <f t="shared" si="1"/>
        <v>83.257904070686791</v>
      </c>
      <c r="J43" s="28">
        <f t="shared" si="2"/>
        <v>773718.55999999959</v>
      </c>
      <c r="K43" s="29">
        <f t="shared" si="3"/>
        <v>120.07388663158282</v>
      </c>
    </row>
    <row r="44" spans="1:12" ht="41.4" x14ac:dyDescent="0.3">
      <c r="A44" s="208">
        <v>2111</v>
      </c>
      <c r="B44" s="40">
        <v>2111</v>
      </c>
      <c r="C44" s="26" t="s">
        <v>51</v>
      </c>
      <c r="D44" s="27">
        <v>805153.13</v>
      </c>
      <c r="E44" s="27">
        <v>4149200</v>
      </c>
      <c r="F44" s="27">
        <v>3064800</v>
      </c>
      <c r="G44" s="27">
        <v>2347499.69</v>
      </c>
      <c r="H44" s="28">
        <f t="shared" si="0"/>
        <v>56.577164031620555</v>
      </c>
      <c r="I44" s="28">
        <f t="shared" si="1"/>
        <v>76.595526298616548</v>
      </c>
      <c r="J44" s="28">
        <f t="shared" si="2"/>
        <v>1542346.56</v>
      </c>
      <c r="K44" s="29">
        <f t="shared" si="3"/>
        <v>291.55940684227357</v>
      </c>
    </row>
    <row r="45" spans="1:12" ht="14.4" thickBot="1" x14ac:dyDescent="0.35">
      <c r="A45" s="186">
        <v>2144</v>
      </c>
      <c r="B45" s="41">
        <v>2152</v>
      </c>
      <c r="C45" s="26" t="s">
        <v>164</v>
      </c>
      <c r="D45" s="43">
        <v>20452.41</v>
      </c>
      <c r="E45" s="43">
        <v>713000</v>
      </c>
      <c r="F45" s="43">
        <v>586000</v>
      </c>
      <c r="G45" s="43">
        <v>226188.58</v>
      </c>
      <c r="H45" s="28">
        <f t="shared" si="0"/>
        <v>31.723503506311356</v>
      </c>
      <c r="I45" s="28">
        <f t="shared" si="1"/>
        <v>38.598733788395897</v>
      </c>
      <c r="J45" s="28">
        <f t="shared" si="2"/>
        <v>205736.16999999998</v>
      </c>
      <c r="K45" s="29">
        <f t="shared" si="3"/>
        <v>1105.9262942606763</v>
      </c>
    </row>
    <row r="46" spans="1:12" s="44" customFormat="1" ht="14.4" thickBot="1" x14ac:dyDescent="0.35">
      <c r="A46" s="48">
        <v>3000</v>
      </c>
      <c r="B46" s="36"/>
      <c r="C46" s="37" t="s">
        <v>52</v>
      </c>
      <c r="D46" s="45">
        <f>SUM(D47:D58)</f>
        <v>11561415.649999999</v>
      </c>
      <c r="E46" s="45">
        <f>SUM(E47:E58)</f>
        <v>31635990</v>
      </c>
      <c r="F46" s="45">
        <f>SUM(F47:F58)</f>
        <v>18957780</v>
      </c>
      <c r="G46" s="45">
        <f>SUM(G47:G58)</f>
        <v>16378671.940000001</v>
      </c>
      <c r="H46" s="18">
        <f t="shared" si="0"/>
        <v>51.772275626588581</v>
      </c>
      <c r="I46" s="18">
        <f t="shared" si="1"/>
        <v>86.395516458150695</v>
      </c>
      <c r="J46" s="18">
        <f t="shared" si="2"/>
        <v>4817256.2900000028</v>
      </c>
      <c r="K46" s="19">
        <f t="shared" si="3"/>
        <v>141.66666467008307</v>
      </c>
      <c r="L46" s="47"/>
    </row>
    <row r="47" spans="1:12" s="44" customFormat="1" ht="27.6" hidden="1" x14ac:dyDescent="0.3">
      <c r="A47" s="208">
        <v>3032</v>
      </c>
      <c r="B47" s="49">
        <v>3032</v>
      </c>
      <c r="C47" s="21" t="s">
        <v>53</v>
      </c>
      <c r="D47" s="22">
        <v>0</v>
      </c>
      <c r="E47" s="22">
        <v>0</v>
      </c>
      <c r="F47" s="22">
        <v>0</v>
      </c>
      <c r="G47" s="22">
        <v>0</v>
      </c>
      <c r="H47" s="28" t="e">
        <f t="shared" si="0"/>
        <v>#DIV/0!</v>
      </c>
      <c r="I47" s="28" t="e">
        <f t="shared" si="1"/>
        <v>#DIV/0!</v>
      </c>
      <c r="J47" s="23">
        <f t="shared" si="2"/>
        <v>0</v>
      </c>
      <c r="K47" s="24" t="e">
        <f t="shared" si="3"/>
        <v>#DIV/0!</v>
      </c>
      <c r="L47" s="47"/>
    </row>
    <row r="48" spans="1:12" s="44" customFormat="1" ht="27.6" hidden="1" x14ac:dyDescent="0.3">
      <c r="A48" s="208">
        <v>3035</v>
      </c>
      <c r="B48" s="50">
        <v>3035</v>
      </c>
      <c r="C48" s="26" t="s">
        <v>54</v>
      </c>
      <c r="D48" s="27">
        <v>0</v>
      </c>
      <c r="E48" s="27">
        <v>0</v>
      </c>
      <c r="F48" s="27">
        <v>0</v>
      </c>
      <c r="G48" s="27">
        <v>0</v>
      </c>
      <c r="H48" s="28" t="e">
        <f t="shared" si="0"/>
        <v>#DIV/0!</v>
      </c>
      <c r="I48" s="28" t="e">
        <f t="shared" si="1"/>
        <v>#DIV/0!</v>
      </c>
      <c r="J48" s="23">
        <f t="shared" si="2"/>
        <v>0</v>
      </c>
      <c r="K48" s="24" t="e">
        <f t="shared" si="3"/>
        <v>#DIV/0!</v>
      </c>
      <c r="L48" s="47"/>
    </row>
    <row r="49" spans="1:13" s="44" customFormat="1" ht="27.6" x14ac:dyDescent="0.3">
      <c r="A49" s="208">
        <v>3050</v>
      </c>
      <c r="B49" s="50">
        <v>3050</v>
      </c>
      <c r="C49" s="26" t="s">
        <v>55</v>
      </c>
      <c r="D49" s="27">
        <v>18086.77</v>
      </c>
      <c r="E49" s="27">
        <v>42700</v>
      </c>
      <c r="F49" s="27">
        <v>20500</v>
      </c>
      <c r="G49" s="27">
        <v>13229.57</v>
      </c>
      <c r="H49" s="28">
        <f t="shared" si="0"/>
        <v>30.982599531615922</v>
      </c>
      <c r="I49" s="28">
        <f t="shared" si="1"/>
        <v>64.534487804878054</v>
      </c>
      <c r="J49" s="23">
        <f t="shared" si="2"/>
        <v>-4857.2000000000007</v>
      </c>
      <c r="K49" s="24">
        <f t="shared" si="3"/>
        <v>73.145011519469747</v>
      </c>
      <c r="L49" s="47"/>
    </row>
    <row r="50" spans="1:13" ht="55.2" x14ac:dyDescent="0.3">
      <c r="A50" s="205" t="s">
        <v>56</v>
      </c>
      <c r="B50" s="49">
        <v>3104</v>
      </c>
      <c r="C50" s="21" t="s">
        <v>57</v>
      </c>
      <c r="D50" s="22">
        <v>6943747.4199999999</v>
      </c>
      <c r="E50" s="22">
        <v>18875500</v>
      </c>
      <c r="F50" s="22">
        <v>11811200</v>
      </c>
      <c r="G50" s="22">
        <v>10307591.710000001</v>
      </c>
      <c r="H50" s="28">
        <f t="shared" si="0"/>
        <v>54.608310826203287</v>
      </c>
      <c r="I50" s="28">
        <f t="shared" si="1"/>
        <v>87.269639918043893</v>
      </c>
      <c r="J50" s="23">
        <f t="shared" si="2"/>
        <v>3363844.290000001</v>
      </c>
      <c r="K50" s="24">
        <f t="shared" si="3"/>
        <v>148.44422019601632</v>
      </c>
    </row>
    <row r="51" spans="1:13" ht="41.4" x14ac:dyDescent="0.3">
      <c r="A51" s="205"/>
      <c r="B51" s="49">
        <v>3114</v>
      </c>
      <c r="C51" s="21" t="s">
        <v>182</v>
      </c>
      <c r="D51" s="22">
        <v>0</v>
      </c>
      <c r="E51" s="22">
        <v>17400</v>
      </c>
      <c r="F51" s="22">
        <v>17400</v>
      </c>
      <c r="G51" s="22">
        <v>0</v>
      </c>
      <c r="H51" s="28">
        <f t="shared" si="0"/>
        <v>0</v>
      </c>
      <c r="I51" s="28">
        <f t="shared" si="1"/>
        <v>0</v>
      </c>
      <c r="J51" s="23">
        <f t="shared" si="2"/>
        <v>0</v>
      </c>
      <c r="K51" s="24" t="e">
        <f t="shared" si="3"/>
        <v>#DIV/0!</v>
      </c>
    </row>
    <row r="52" spans="1:13" ht="27.6" x14ac:dyDescent="0.3">
      <c r="A52" s="208" t="s">
        <v>58</v>
      </c>
      <c r="B52" s="40">
        <v>3121</v>
      </c>
      <c r="C52" s="26" t="s">
        <v>59</v>
      </c>
      <c r="D52" s="27">
        <v>1458740.12</v>
      </c>
      <c r="E52" s="27">
        <v>4945070</v>
      </c>
      <c r="F52" s="27">
        <v>2865520</v>
      </c>
      <c r="G52" s="27">
        <v>2483953.59</v>
      </c>
      <c r="H52" s="28">
        <f t="shared" si="0"/>
        <v>50.230908561456154</v>
      </c>
      <c r="I52" s="28">
        <f t="shared" si="1"/>
        <v>86.684217524218994</v>
      </c>
      <c r="J52" s="23">
        <f t="shared" si="2"/>
        <v>1025213.4699999997</v>
      </c>
      <c r="K52" s="24">
        <f t="shared" si="3"/>
        <v>170.28074815684096</v>
      </c>
    </row>
    <row r="53" spans="1:13" ht="41.4" x14ac:dyDescent="0.3">
      <c r="A53" s="206"/>
      <c r="B53" s="51">
        <v>3133</v>
      </c>
      <c r="C53" s="26" t="s">
        <v>172</v>
      </c>
      <c r="D53" s="32">
        <v>0</v>
      </c>
      <c r="E53" s="32">
        <v>335000</v>
      </c>
      <c r="F53" s="32">
        <v>78000</v>
      </c>
      <c r="G53" s="32">
        <v>4830</v>
      </c>
      <c r="H53" s="28">
        <f t="shared" si="0"/>
        <v>1.4417910447761193</v>
      </c>
      <c r="I53" s="28">
        <f t="shared" si="1"/>
        <v>6.1923076923076925</v>
      </c>
      <c r="J53" s="23">
        <f t="shared" si="2"/>
        <v>4830</v>
      </c>
      <c r="K53" s="24" t="e">
        <f t="shared" si="3"/>
        <v>#DIV/0!</v>
      </c>
    </row>
    <row r="54" spans="1:13" ht="55.2" x14ac:dyDescent="0.3">
      <c r="A54" s="206">
        <v>3160</v>
      </c>
      <c r="B54" s="51">
        <v>3160</v>
      </c>
      <c r="C54" s="26" t="s">
        <v>60</v>
      </c>
      <c r="D54" s="32">
        <v>645331.34</v>
      </c>
      <c r="E54" s="32">
        <v>1500000</v>
      </c>
      <c r="F54" s="32">
        <v>780000</v>
      </c>
      <c r="G54" s="32">
        <v>590470.03</v>
      </c>
      <c r="H54" s="28">
        <f t="shared" si="0"/>
        <v>39.364668666666667</v>
      </c>
      <c r="I54" s="28">
        <f t="shared" si="1"/>
        <v>75.701285897435895</v>
      </c>
      <c r="J54" s="23">
        <f t="shared" si="2"/>
        <v>-54861.309999999939</v>
      </c>
      <c r="K54" s="24">
        <f t="shared" si="3"/>
        <v>91.498737687216618</v>
      </c>
    </row>
    <row r="55" spans="1:13" ht="55.2" hidden="1" x14ac:dyDescent="0.3">
      <c r="A55" s="206">
        <v>3180</v>
      </c>
      <c r="B55" s="51">
        <v>3180</v>
      </c>
      <c r="C55" s="26" t="s">
        <v>61</v>
      </c>
      <c r="D55" s="32">
        <v>0</v>
      </c>
      <c r="E55" s="32">
        <v>0</v>
      </c>
      <c r="F55" s="32">
        <v>0</v>
      </c>
      <c r="G55" s="32">
        <v>0</v>
      </c>
      <c r="H55" s="28" t="e">
        <f t="shared" si="0"/>
        <v>#DIV/0!</v>
      </c>
      <c r="I55" s="28" t="e">
        <f t="shared" si="1"/>
        <v>#DIV/0!</v>
      </c>
      <c r="J55" s="23">
        <f t="shared" si="2"/>
        <v>0</v>
      </c>
      <c r="K55" s="24" t="e">
        <f t="shared" si="3"/>
        <v>#DIV/0!</v>
      </c>
    </row>
    <row r="56" spans="1:13" x14ac:dyDescent="0.3">
      <c r="A56" s="206"/>
      <c r="B56" s="51">
        <v>3191</v>
      </c>
      <c r="C56" s="26" t="s">
        <v>173</v>
      </c>
      <c r="D56" s="32">
        <v>17800</v>
      </c>
      <c r="E56" s="32">
        <v>1749200</v>
      </c>
      <c r="F56" s="32">
        <v>438200</v>
      </c>
      <c r="G56" s="32">
        <v>285967.89</v>
      </c>
      <c r="H56" s="28">
        <f t="shared" si="0"/>
        <v>16.348495883832609</v>
      </c>
      <c r="I56" s="28">
        <f t="shared" si="1"/>
        <v>65.259673664993159</v>
      </c>
      <c r="J56" s="23">
        <f t="shared" si="2"/>
        <v>268167.89</v>
      </c>
      <c r="K56" s="24">
        <f t="shared" si="3"/>
        <v>1606.5611797752808</v>
      </c>
    </row>
    <row r="57" spans="1:13" ht="55.2" x14ac:dyDescent="0.3">
      <c r="A57" s="206">
        <v>3192</v>
      </c>
      <c r="B57" s="51">
        <v>3193</v>
      </c>
      <c r="C57" s="26" t="s">
        <v>181</v>
      </c>
      <c r="D57" s="32">
        <v>0</v>
      </c>
      <c r="E57" s="32">
        <v>400320</v>
      </c>
      <c r="F57" s="32">
        <v>200160</v>
      </c>
      <c r="G57" s="32">
        <v>198569.15</v>
      </c>
      <c r="H57" s="28">
        <f t="shared" si="0"/>
        <v>49.602605415667469</v>
      </c>
      <c r="I57" s="28">
        <f t="shared" si="1"/>
        <v>99.205210831334938</v>
      </c>
      <c r="J57" s="23">
        <f t="shared" si="2"/>
        <v>198569.15</v>
      </c>
      <c r="K57" s="24" t="e">
        <f t="shared" si="3"/>
        <v>#DIV/0!</v>
      </c>
    </row>
    <row r="58" spans="1:13" ht="28.2" thickBot="1" x14ac:dyDescent="0.35">
      <c r="A58" s="206" t="s">
        <v>62</v>
      </c>
      <c r="B58" s="51">
        <v>3242</v>
      </c>
      <c r="C58" s="31" t="s">
        <v>63</v>
      </c>
      <c r="D58" s="32">
        <v>2477710</v>
      </c>
      <c r="E58" s="32">
        <v>3770800</v>
      </c>
      <c r="F58" s="32">
        <v>2746800</v>
      </c>
      <c r="G58" s="32">
        <v>2494060</v>
      </c>
      <c r="H58" s="28">
        <f t="shared" si="0"/>
        <v>66.141402354937938</v>
      </c>
      <c r="I58" s="28">
        <f t="shared" si="1"/>
        <v>90.79874763361002</v>
      </c>
      <c r="J58" s="23">
        <f t="shared" si="2"/>
        <v>16350</v>
      </c>
      <c r="K58" s="24">
        <f t="shared" si="3"/>
        <v>100.6598835214775</v>
      </c>
    </row>
    <row r="59" spans="1:13" s="44" customFormat="1" ht="14.4" thickBot="1" x14ac:dyDescent="0.35">
      <c r="A59" s="35">
        <v>4000</v>
      </c>
      <c r="B59" s="36"/>
      <c r="C59" s="37" t="s">
        <v>64</v>
      </c>
      <c r="D59" s="45">
        <f>SUM(D60:D64)</f>
        <v>9465623.7699999977</v>
      </c>
      <c r="E59" s="45">
        <f>SUM(E60:E64)</f>
        <v>22842200</v>
      </c>
      <c r="F59" s="45">
        <f>SUM(F60:F64)</f>
        <v>13283988</v>
      </c>
      <c r="G59" s="45">
        <f>SUM(G60:G64)</f>
        <v>10644162.65</v>
      </c>
      <c r="H59" s="18">
        <f t="shared" si="0"/>
        <v>46.598675477843642</v>
      </c>
      <c r="I59" s="18">
        <f t="shared" si="1"/>
        <v>80.127764719450212</v>
      </c>
      <c r="J59" s="18">
        <f t="shared" si="2"/>
        <v>1178538.8800000027</v>
      </c>
      <c r="K59" s="19">
        <f t="shared" si="3"/>
        <v>112.45072600218087</v>
      </c>
      <c r="L59" s="47"/>
    </row>
    <row r="60" spans="1:13" x14ac:dyDescent="0.3">
      <c r="A60" s="202" t="s">
        <v>65</v>
      </c>
      <c r="B60" s="39">
        <v>4030</v>
      </c>
      <c r="C60" s="21" t="s">
        <v>66</v>
      </c>
      <c r="D60" s="22">
        <v>2543645.27</v>
      </c>
      <c r="E60" s="22">
        <v>5868600</v>
      </c>
      <c r="F60" s="22">
        <v>3256888</v>
      </c>
      <c r="G60" s="22">
        <v>2894005.53</v>
      </c>
      <c r="H60" s="23">
        <f t="shared" si="0"/>
        <v>49.31338871281055</v>
      </c>
      <c r="I60" s="23">
        <f t="shared" si="1"/>
        <v>88.857999722434414</v>
      </c>
      <c r="J60" s="23">
        <f t="shared" si="2"/>
        <v>350360.25999999978</v>
      </c>
      <c r="K60" s="24">
        <f t="shared" si="3"/>
        <v>113.77394340839042</v>
      </c>
    </row>
    <row r="61" spans="1:13" x14ac:dyDescent="0.3">
      <c r="A61" s="203" t="s">
        <v>67</v>
      </c>
      <c r="B61" s="40">
        <v>4040</v>
      </c>
      <c r="C61" s="26" t="s">
        <v>68</v>
      </c>
      <c r="D61" s="27">
        <v>258873.77</v>
      </c>
      <c r="E61" s="27">
        <v>733300</v>
      </c>
      <c r="F61" s="27">
        <v>411000</v>
      </c>
      <c r="G61" s="27">
        <v>361344.75</v>
      </c>
      <c r="H61" s="23">
        <f t="shared" si="0"/>
        <v>49.276523932906038</v>
      </c>
      <c r="I61" s="23">
        <f t="shared" si="1"/>
        <v>87.918430656934305</v>
      </c>
      <c r="J61" s="23">
        <f t="shared" si="2"/>
        <v>102470.98000000001</v>
      </c>
      <c r="K61" s="24">
        <f t="shared" si="3"/>
        <v>139.58337687128363</v>
      </c>
    </row>
    <row r="62" spans="1:13" ht="27.6" x14ac:dyDescent="0.3">
      <c r="A62" s="203" t="s">
        <v>69</v>
      </c>
      <c r="B62" s="40">
        <v>4060</v>
      </c>
      <c r="C62" s="26" t="s">
        <v>70</v>
      </c>
      <c r="D62" s="27">
        <v>6046295.5199999996</v>
      </c>
      <c r="E62" s="27">
        <v>14228800</v>
      </c>
      <c r="F62" s="27">
        <v>8586100</v>
      </c>
      <c r="G62" s="27">
        <v>6655370.2000000002</v>
      </c>
      <c r="H62" s="23">
        <f t="shared" si="0"/>
        <v>46.773938772067922</v>
      </c>
      <c r="I62" s="23">
        <f t="shared" si="1"/>
        <v>77.513308719907755</v>
      </c>
      <c r="J62" s="23">
        <f t="shared" si="2"/>
        <v>609074.68000000063</v>
      </c>
      <c r="K62" s="24">
        <f t="shared" si="3"/>
        <v>110.0735182060701</v>
      </c>
      <c r="M62" s="1"/>
    </row>
    <row r="63" spans="1:13" ht="27.6" x14ac:dyDescent="0.3">
      <c r="A63" s="203" t="s">
        <v>71</v>
      </c>
      <c r="B63" s="40">
        <v>4081</v>
      </c>
      <c r="C63" s="26" t="s">
        <v>72</v>
      </c>
      <c r="D63" s="27">
        <v>559586.6</v>
      </c>
      <c r="E63" s="27">
        <v>1491500</v>
      </c>
      <c r="F63" s="27">
        <v>825000</v>
      </c>
      <c r="G63" s="27">
        <v>617513.31000000006</v>
      </c>
      <c r="H63" s="23">
        <f t="shared" si="0"/>
        <v>41.40216627556152</v>
      </c>
      <c r="I63" s="23">
        <f t="shared" si="1"/>
        <v>74.850098181818197</v>
      </c>
      <c r="J63" s="23">
        <f t="shared" si="2"/>
        <v>57926.710000000079</v>
      </c>
      <c r="K63" s="24">
        <f t="shared" si="3"/>
        <v>110.35169712784403</v>
      </c>
    </row>
    <row r="64" spans="1:13" ht="14.4" thickBot="1" x14ac:dyDescent="0.35">
      <c r="A64" s="204" t="s">
        <v>73</v>
      </c>
      <c r="B64" s="51">
        <v>4082</v>
      </c>
      <c r="C64" s="31" t="s">
        <v>74</v>
      </c>
      <c r="D64" s="32">
        <v>57222.61</v>
      </c>
      <c r="E64" s="32">
        <v>520000</v>
      </c>
      <c r="F64" s="32">
        <v>205000</v>
      </c>
      <c r="G64" s="32">
        <v>115928.86</v>
      </c>
      <c r="H64" s="23">
        <f t="shared" si="0"/>
        <v>22.29401153846154</v>
      </c>
      <c r="I64" s="23">
        <f t="shared" si="1"/>
        <v>56.550663414634151</v>
      </c>
      <c r="J64" s="23">
        <f t="shared" si="2"/>
        <v>58706.25</v>
      </c>
      <c r="K64" s="24">
        <f t="shared" si="3"/>
        <v>202.59275136174318</v>
      </c>
    </row>
    <row r="65" spans="1:12" s="44" customFormat="1" ht="14.4" thickBot="1" x14ac:dyDescent="0.35">
      <c r="A65" s="35">
        <v>5000</v>
      </c>
      <c r="B65" s="36"/>
      <c r="C65" s="37" t="s">
        <v>75</v>
      </c>
      <c r="D65" s="45">
        <f>SUM(D66:D70)</f>
        <v>1330306.99</v>
      </c>
      <c r="E65" s="45">
        <f>SUM(E66:E70)</f>
        <v>3438160</v>
      </c>
      <c r="F65" s="45">
        <f>SUM(F66:F70)</f>
        <v>2118897</v>
      </c>
      <c r="G65" s="45">
        <f>SUM(G66:G70)</f>
        <v>1799302.39</v>
      </c>
      <c r="H65" s="18">
        <f t="shared" si="0"/>
        <v>52.333294262047133</v>
      </c>
      <c r="I65" s="18">
        <f t="shared" si="1"/>
        <v>84.916935084621841</v>
      </c>
      <c r="J65" s="18">
        <f t="shared" si="2"/>
        <v>468995.39999999991</v>
      </c>
      <c r="K65" s="19">
        <f t="shared" si="3"/>
        <v>135.25467456199715</v>
      </c>
      <c r="L65" s="47"/>
    </row>
    <row r="66" spans="1:12" ht="27.6" x14ac:dyDescent="0.3">
      <c r="A66" s="202" t="s">
        <v>76</v>
      </c>
      <c r="B66" s="39">
        <v>5011</v>
      </c>
      <c r="C66" s="21" t="s">
        <v>77</v>
      </c>
      <c r="D66" s="22">
        <v>27933.52</v>
      </c>
      <c r="E66" s="22">
        <v>245000</v>
      </c>
      <c r="F66" s="22">
        <v>75000</v>
      </c>
      <c r="G66" s="22">
        <v>65117</v>
      </c>
      <c r="H66" s="23">
        <f t="shared" si="0"/>
        <v>26.578367346938776</v>
      </c>
      <c r="I66" s="23">
        <f t="shared" si="1"/>
        <v>86.822666666666663</v>
      </c>
      <c r="J66" s="23">
        <f t="shared" si="2"/>
        <v>37183.479999999996</v>
      </c>
      <c r="K66" s="24">
        <f t="shared" si="3"/>
        <v>233.11419398629317</v>
      </c>
    </row>
    <row r="67" spans="1:12" ht="27.6" x14ac:dyDescent="0.3">
      <c r="A67" s="203" t="s">
        <v>78</v>
      </c>
      <c r="B67" s="40">
        <v>5012</v>
      </c>
      <c r="C67" s="26" t="s">
        <v>79</v>
      </c>
      <c r="D67" s="27">
        <v>27830.799999999999</v>
      </c>
      <c r="E67" s="27">
        <v>125000</v>
      </c>
      <c r="F67" s="27">
        <v>65000</v>
      </c>
      <c r="G67" s="27">
        <v>0</v>
      </c>
      <c r="H67" s="23">
        <f t="shared" si="0"/>
        <v>0</v>
      </c>
      <c r="I67" s="23">
        <f t="shared" si="1"/>
        <v>0</v>
      </c>
      <c r="J67" s="23">
        <f t="shared" si="2"/>
        <v>-27830.799999999999</v>
      </c>
      <c r="K67" s="24">
        <f t="shared" si="3"/>
        <v>0</v>
      </c>
    </row>
    <row r="68" spans="1:12" ht="28.2" thickBot="1" x14ac:dyDescent="0.35">
      <c r="A68" s="204" t="s">
        <v>80</v>
      </c>
      <c r="B68" s="51">
        <v>5031</v>
      </c>
      <c r="C68" s="31" t="s">
        <v>81</v>
      </c>
      <c r="D68" s="32">
        <v>1274542.67</v>
      </c>
      <c r="E68" s="32">
        <v>3068160</v>
      </c>
      <c r="F68" s="32">
        <v>1978897</v>
      </c>
      <c r="G68" s="32">
        <v>1734185.39</v>
      </c>
      <c r="H68" s="52">
        <f t="shared" si="0"/>
        <v>56.521999830517309</v>
      </c>
      <c r="I68" s="52">
        <f t="shared" si="1"/>
        <v>87.633939007436965</v>
      </c>
      <c r="J68" s="52">
        <f t="shared" si="2"/>
        <v>459642.72</v>
      </c>
      <c r="K68" s="53">
        <f t="shared" si="3"/>
        <v>136.06334498004685</v>
      </c>
    </row>
    <row r="69" spans="1:12" ht="25.5" hidden="1" customHeight="1" x14ac:dyDescent="0.3">
      <c r="A69" s="202"/>
      <c r="B69" s="40">
        <v>5049</v>
      </c>
      <c r="C69" s="26" t="s">
        <v>82</v>
      </c>
      <c r="D69" s="27">
        <v>0</v>
      </c>
      <c r="E69" s="27">
        <v>0</v>
      </c>
      <c r="F69" s="27">
        <v>0</v>
      </c>
      <c r="G69" s="27">
        <v>0</v>
      </c>
      <c r="H69" s="28" t="e">
        <f t="shared" si="0"/>
        <v>#DIV/0!</v>
      </c>
      <c r="I69" s="28" t="e">
        <f t="shared" si="1"/>
        <v>#DIV/0!</v>
      </c>
      <c r="J69" s="28">
        <f t="shared" si="2"/>
        <v>0</v>
      </c>
      <c r="K69" s="29" t="e">
        <f t="shared" si="3"/>
        <v>#DIV/0!</v>
      </c>
    </row>
    <row r="70" spans="1:12" ht="28.2" hidden="1" thickBot="1" x14ac:dyDescent="0.35">
      <c r="A70" s="210"/>
      <c r="B70" s="114">
        <v>5062</v>
      </c>
      <c r="C70" s="154" t="s">
        <v>165</v>
      </c>
      <c r="D70" s="155">
        <v>0</v>
      </c>
      <c r="E70" s="155">
        <v>0</v>
      </c>
      <c r="F70" s="155">
        <v>0</v>
      </c>
      <c r="G70" s="155">
        <v>0</v>
      </c>
      <c r="H70" s="156" t="e">
        <f t="shared" si="0"/>
        <v>#DIV/0!</v>
      </c>
      <c r="I70" s="156" t="e">
        <f t="shared" si="1"/>
        <v>#DIV/0!</v>
      </c>
      <c r="J70" s="156">
        <f t="shared" si="2"/>
        <v>0</v>
      </c>
      <c r="K70" s="157" t="e">
        <f t="shared" si="3"/>
        <v>#DIV/0!</v>
      </c>
    </row>
    <row r="71" spans="1:12" s="44" customFormat="1" ht="14.4" thickBot="1" x14ac:dyDescent="0.35">
      <c r="A71" s="35">
        <v>6000</v>
      </c>
      <c r="B71" s="36"/>
      <c r="C71" s="37" t="s">
        <v>83</v>
      </c>
      <c r="D71" s="45">
        <f>SUM(D72:D77)</f>
        <v>5616441.5299999993</v>
      </c>
      <c r="E71" s="45">
        <f>SUM(E72:E77)</f>
        <v>15994863</v>
      </c>
      <c r="F71" s="45">
        <f>SUM(F72:F77)</f>
        <v>10844863</v>
      </c>
      <c r="G71" s="45">
        <f>SUM(G72:G77)</f>
        <v>8118522.4499999993</v>
      </c>
      <c r="H71" s="18">
        <f t="shared" si="0"/>
        <v>50.75706150155834</v>
      </c>
      <c r="I71" s="18">
        <f t="shared" si="1"/>
        <v>74.860534891035499</v>
      </c>
      <c r="J71" s="18">
        <f t="shared" si="2"/>
        <v>2502080.92</v>
      </c>
      <c r="K71" s="19">
        <f t="shared" si="3"/>
        <v>144.54922047412467</v>
      </c>
      <c r="L71" s="47"/>
    </row>
    <row r="72" spans="1:12" ht="25.5" hidden="1" customHeight="1" x14ac:dyDescent="0.3">
      <c r="A72" s="202" t="s">
        <v>84</v>
      </c>
      <c r="B72" s="39">
        <v>6016</v>
      </c>
      <c r="C72" s="21" t="s">
        <v>85</v>
      </c>
      <c r="D72" s="22">
        <v>0</v>
      </c>
      <c r="E72" s="22">
        <v>0</v>
      </c>
      <c r="F72" s="22">
        <v>0</v>
      </c>
      <c r="G72" s="22">
        <v>0</v>
      </c>
      <c r="H72" s="28" t="e">
        <f t="shared" si="0"/>
        <v>#DIV/0!</v>
      </c>
      <c r="I72" s="28" t="e">
        <f t="shared" si="1"/>
        <v>#DIV/0!</v>
      </c>
      <c r="J72" s="28">
        <f t="shared" si="2"/>
        <v>0</v>
      </c>
      <c r="K72" s="29" t="e">
        <f t="shared" si="3"/>
        <v>#DIV/0!</v>
      </c>
    </row>
    <row r="73" spans="1:12" ht="41.4" x14ac:dyDescent="0.3">
      <c r="A73" s="203" t="s">
        <v>86</v>
      </c>
      <c r="B73" s="40">
        <v>6020</v>
      </c>
      <c r="C73" s="26" t="s">
        <v>87</v>
      </c>
      <c r="D73" s="27">
        <v>4444961.42</v>
      </c>
      <c r="E73" s="27">
        <v>11300278</v>
      </c>
      <c r="F73" s="27">
        <v>8015278</v>
      </c>
      <c r="G73" s="27">
        <v>7367468.8799999999</v>
      </c>
      <c r="H73" s="28">
        <f t="shared" si="0"/>
        <v>65.197235678626669</v>
      </c>
      <c r="I73" s="28">
        <f t="shared" si="1"/>
        <v>91.917820941457052</v>
      </c>
      <c r="J73" s="28">
        <f t="shared" si="2"/>
        <v>2922507.46</v>
      </c>
      <c r="K73" s="29">
        <f t="shared" si="3"/>
        <v>165.74876998594962</v>
      </c>
    </row>
    <row r="74" spans="1:12" x14ac:dyDescent="0.3">
      <c r="A74" s="203" t="s">
        <v>88</v>
      </c>
      <c r="B74" s="40">
        <v>6030</v>
      </c>
      <c r="C74" s="26" t="s">
        <v>89</v>
      </c>
      <c r="D74" s="27">
        <v>871487.74</v>
      </c>
      <c r="E74" s="27">
        <v>3579585</v>
      </c>
      <c r="F74" s="27">
        <v>2019585</v>
      </c>
      <c r="G74" s="27">
        <v>593512.89</v>
      </c>
      <c r="H74" s="28">
        <f t="shared" si="0"/>
        <v>16.580494386919153</v>
      </c>
      <c r="I74" s="28">
        <f t="shared" si="1"/>
        <v>29.387863843314342</v>
      </c>
      <c r="J74" s="28">
        <f t="shared" si="2"/>
        <v>-277974.84999999998</v>
      </c>
      <c r="K74" s="29">
        <f t="shared" si="3"/>
        <v>68.103412447316813</v>
      </c>
    </row>
    <row r="75" spans="1:12" x14ac:dyDescent="0.3">
      <c r="A75" s="203" t="s">
        <v>90</v>
      </c>
      <c r="B75" s="40">
        <v>6040</v>
      </c>
      <c r="C75" s="26" t="s">
        <v>91</v>
      </c>
      <c r="D75" s="27">
        <v>154822.1</v>
      </c>
      <c r="E75" s="27">
        <v>305000</v>
      </c>
      <c r="F75" s="27">
        <v>260000</v>
      </c>
      <c r="G75" s="27">
        <v>8506.6200000000008</v>
      </c>
      <c r="H75" s="28">
        <f t="shared" si="0"/>
        <v>2.7890557377049183</v>
      </c>
      <c r="I75" s="28">
        <f t="shared" si="1"/>
        <v>3.2717769230769229</v>
      </c>
      <c r="J75" s="28">
        <f t="shared" si="2"/>
        <v>-146315.48000000001</v>
      </c>
      <c r="K75" s="29">
        <f t="shared" si="3"/>
        <v>5.494448144031117</v>
      </c>
    </row>
    <row r="76" spans="1:12" ht="67.5" customHeight="1" x14ac:dyDescent="0.3">
      <c r="A76" s="203" t="s">
        <v>92</v>
      </c>
      <c r="B76" s="40">
        <v>6071</v>
      </c>
      <c r="C76" s="171" t="s">
        <v>93</v>
      </c>
      <c r="D76" s="27">
        <v>107020.27</v>
      </c>
      <c r="E76" s="27">
        <v>500000</v>
      </c>
      <c r="F76" s="27">
        <v>300000</v>
      </c>
      <c r="G76" s="27">
        <v>111234.06</v>
      </c>
      <c r="H76" s="28">
        <f t="shared" si="0"/>
        <v>22.246811999999998</v>
      </c>
      <c r="I76" s="28">
        <f t="shared" si="1"/>
        <v>37.078020000000002</v>
      </c>
      <c r="J76" s="28">
        <f t="shared" si="2"/>
        <v>4213.7899999999936</v>
      </c>
      <c r="K76" s="29">
        <f t="shared" si="3"/>
        <v>103.93737560183692</v>
      </c>
    </row>
    <row r="77" spans="1:12" ht="28.2" thickBot="1" x14ac:dyDescent="0.35">
      <c r="A77" s="204" t="s">
        <v>94</v>
      </c>
      <c r="B77" s="51">
        <v>6090</v>
      </c>
      <c r="C77" s="31" t="s">
        <v>95</v>
      </c>
      <c r="D77" s="32">
        <v>38150</v>
      </c>
      <c r="E77" s="32">
        <v>310000</v>
      </c>
      <c r="F77" s="32">
        <v>250000</v>
      </c>
      <c r="G77" s="32">
        <v>37800</v>
      </c>
      <c r="H77" s="28">
        <f t="shared" si="0"/>
        <v>12.193548387096774</v>
      </c>
      <c r="I77" s="28">
        <f t="shared" si="1"/>
        <v>15.120000000000001</v>
      </c>
      <c r="J77" s="28">
        <f t="shared" si="2"/>
        <v>-350</v>
      </c>
      <c r="K77" s="29">
        <f t="shared" si="3"/>
        <v>99.082568807339456</v>
      </c>
    </row>
    <row r="78" spans="1:12" s="44" customFormat="1" ht="14.4" thickBot="1" x14ac:dyDescent="0.35">
      <c r="A78" s="35">
        <v>7000</v>
      </c>
      <c r="B78" s="36"/>
      <c r="C78" s="37" t="s">
        <v>96</v>
      </c>
      <c r="D78" s="45">
        <f>SUM(D80:D87)</f>
        <v>578838.58000000007</v>
      </c>
      <c r="E78" s="45">
        <f>SUM(E79:E87)</f>
        <v>6829270</v>
      </c>
      <c r="F78" s="45">
        <f>SUM(F79:F87)</f>
        <v>2669999</v>
      </c>
      <c r="G78" s="45">
        <f t="shared" ref="G78" si="8">SUM(G79:G87)</f>
        <v>1043153.65</v>
      </c>
      <c r="H78" s="18">
        <f t="shared" si="0"/>
        <v>15.274746056313488</v>
      </c>
      <c r="I78" s="18">
        <f t="shared" si="1"/>
        <v>39.069439726381923</v>
      </c>
      <c r="J78" s="18">
        <f t="shared" si="2"/>
        <v>464315.06999999995</v>
      </c>
      <c r="K78" s="19">
        <f t="shared" si="3"/>
        <v>180.21494869951479</v>
      </c>
      <c r="L78" s="47"/>
    </row>
    <row r="79" spans="1:12" s="44" customFormat="1" x14ac:dyDescent="0.3">
      <c r="A79" s="211"/>
      <c r="B79" s="163">
        <v>7130</v>
      </c>
      <c r="C79" s="160" t="s">
        <v>143</v>
      </c>
      <c r="D79" s="164">
        <v>0</v>
      </c>
      <c r="E79" s="164">
        <v>1200000</v>
      </c>
      <c r="F79" s="164">
        <v>199999</v>
      </c>
      <c r="G79" s="164">
        <v>199999</v>
      </c>
      <c r="H79" s="23">
        <f t="shared" si="0"/>
        <v>16.666583333333335</v>
      </c>
      <c r="I79" s="23">
        <f t="shared" si="1"/>
        <v>100</v>
      </c>
      <c r="J79" s="23">
        <f t="shared" si="2"/>
        <v>199999</v>
      </c>
      <c r="K79" s="29" t="e">
        <f t="shared" si="3"/>
        <v>#DIV/0!</v>
      </c>
      <c r="L79" s="47"/>
    </row>
    <row r="80" spans="1:12" ht="27.6" x14ac:dyDescent="0.3">
      <c r="A80" s="205">
        <v>7350</v>
      </c>
      <c r="B80" s="49">
        <v>7350</v>
      </c>
      <c r="C80" s="21" t="s">
        <v>97</v>
      </c>
      <c r="D80" s="22">
        <v>0</v>
      </c>
      <c r="E80" s="22">
        <v>400000</v>
      </c>
      <c r="F80" s="22">
        <v>400000</v>
      </c>
      <c r="G80" s="22">
        <v>0</v>
      </c>
      <c r="H80" s="23">
        <f t="shared" si="0"/>
        <v>0</v>
      </c>
      <c r="I80" s="23">
        <f t="shared" si="1"/>
        <v>0</v>
      </c>
      <c r="J80" s="23">
        <f t="shared" si="2"/>
        <v>0</v>
      </c>
      <c r="K80" s="29" t="e">
        <f t="shared" si="3"/>
        <v>#DIV/0!</v>
      </c>
    </row>
    <row r="81" spans="1:12" ht="27.6" hidden="1" x14ac:dyDescent="0.3">
      <c r="A81" s="205"/>
      <c r="B81" s="49">
        <v>7351</v>
      </c>
      <c r="C81" s="21" t="s">
        <v>98</v>
      </c>
      <c r="D81" s="22">
        <v>0</v>
      </c>
      <c r="E81" s="22">
        <v>0</v>
      </c>
      <c r="F81" s="22">
        <v>0</v>
      </c>
      <c r="G81" s="22">
        <v>0</v>
      </c>
      <c r="H81" s="23" t="e">
        <f t="shared" si="0"/>
        <v>#DIV/0!</v>
      </c>
      <c r="I81" s="23" t="e">
        <f t="shared" si="1"/>
        <v>#DIV/0!</v>
      </c>
      <c r="J81" s="23">
        <f t="shared" si="2"/>
        <v>0</v>
      </c>
      <c r="K81" s="29" t="e">
        <f t="shared" si="3"/>
        <v>#DIV/0!</v>
      </c>
    </row>
    <row r="82" spans="1:12" ht="25.5" hidden="1" customHeight="1" x14ac:dyDescent="0.3">
      <c r="A82" s="205"/>
      <c r="B82" s="49">
        <v>7390</v>
      </c>
      <c r="C82" s="21" t="s">
        <v>99</v>
      </c>
      <c r="D82" s="22">
        <v>0</v>
      </c>
      <c r="E82" s="22">
        <v>0</v>
      </c>
      <c r="F82" s="22">
        <v>0</v>
      </c>
      <c r="G82" s="22">
        <v>0</v>
      </c>
      <c r="H82" s="23" t="e">
        <f t="shared" si="0"/>
        <v>#DIV/0!</v>
      </c>
      <c r="I82" s="23" t="e">
        <f t="shared" si="1"/>
        <v>#DIV/0!</v>
      </c>
      <c r="J82" s="23">
        <f t="shared" si="2"/>
        <v>0</v>
      </c>
      <c r="K82" s="29" t="e">
        <f t="shared" si="3"/>
        <v>#DIV/0!</v>
      </c>
    </row>
    <row r="83" spans="1:12" x14ac:dyDescent="0.3">
      <c r="A83" s="203" t="s">
        <v>100</v>
      </c>
      <c r="B83" s="40">
        <v>7412</v>
      </c>
      <c r="C83" s="26" t="s">
        <v>101</v>
      </c>
      <c r="D83" s="27">
        <v>126000</v>
      </c>
      <c r="E83" s="27">
        <v>280000</v>
      </c>
      <c r="F83" s="27">
        <v>140000</v>
      </c>
      <c r="G83" s="27">
        <v>104440</v>
      </c>
      <c r="H83" s="23">
        <f t="shared" si="0"/>
        <v>37.299999999999997</v>
      </c>
      <c r="I83" s="23">
        <f t="shared" si="1"/>
        <v>74.599999999999994</v>
      </c>
      <c r="J83" s="23">
        <f t="shared" si="2"/>
        <v>-21560</v>
      </c>
      <c r="K83" s="29">
        <f t="shared" si="3"/>
        <v>82.888888888888886</v>
      </c>
    </row>
    <row r="84" spans="1:12" ht="38.25" customHeight="1" x14ac:dyDescent="0.3">
      <c r="A84" s="203" t="s">
        <v>102</v>
      </c>
      <c r="B84" s="50" t="s">
        <v>103</v>
      </c>
      <c r="C84" s="26" t="s">
        <v>104</v>
      </c>
      <c r="D84" s="27">
        <v>424722.58</v>
      </c>
      <c r="E84" s="27">
        <v>4849270</v>
      </c>
      <c r="F84" s="27">
        <v>1880000</v>
      </c>
      <c r="G84" s="27">
        <v>694752.65</v>
      </c>
      <c r="H84" s="23">
        <f t="shared" si="0"/>
        <v>14.326953335244275</v>
      </c>
      <c r="I84" s="23">
        <f t="shared" si="1"/>
        <v>36.954928191489358</v>
      </c>
      <c r="J84" s="23">
        <f t="shared" si="2"/>
        <v>270030.07</v>
      </c>
      <c r="K84" s="29">
        <f t="shared" si="3"/>
        <v>163.57798777733927</v>
      </c>
    </row>
    <row r="85" spans="1:12" ht="41.4" hidden="1" x14ac:dyDescent="0.3">
      <c r="A85" s="203"/>
      <c r="B85" s="40">
        <v>7540</v>
      </c>
      <c r="C85" s="26" t="s">
        <v>105</v>
      </c>
      <c r="D85" s="27">
        <v>0</v>
      </c>
      <c r="E85" s="27">
        <v>0</v>
      </c>
      <c r="F85" s="27">
        <v>0</v>
      </c>
      <c r="G85" s="27">
        <v>0</v>
      </c>
      <c r="H85" s="23" t="e">
        <f t="shared" si="0"/>
        <v>#DIV/0!</v>
      </c>
      <c r="I85" s="23" t="e">
        <f t="shared" si="1"/>
        <v>#DIV/0!</v>
      </c>
      <c r="J85" s="23">
        <f t="shared" si="2"/>
        <v>0</v>
      </c>
      <c r="K85" s="29" t="e">
        <f t="shared" si="3"/>
        <v>#DIV/0!</v>
      </c>
    </row>
    <row r="86" spans="1:12" ht="12.75" hidden="1" customHeight="1" x14ac:dyDescent="0.3">
      <c r="A86" s="203" t="s">
        <v>106</v>
      </c>
      <c r="B86" s="40">
        <v>7640</v>
      </c>
      <c r="C86" s="26" t="s">
        <v>107</v>
      </c>
      <c r="D86" s="27">
        <v>0</v>
      </c>
      <c r="E86" s="27">
        <v>0</v>
      </c>
      <c r="F86" s="27">
        <v>0</v>
      </c>
      <c r="G86" s="27">
        <v>0</v>
      </c>
      <c r="H86" s="23" t="e">
        <f t="shared" si="0"/>
        <v>#DIV/0!</v>
      </c>
      <c r="I86" s="23" t="e">
        <f t="shared" si="1"/>
        <v>#DIV/0!</v>
      </c>
      <c r="J86" s="23">
        <f t="shared" si="2"/>
        <v>0</v>
      </c>
      <c r="K86" s="29" t="e">
        <f t="shared" si="3"/>
        <v>#DIV/0!</v>
      </c>
    </row>
    <row r="87" spans="1:12" ht="28.2" thickBot="1" x14ac:dyDescent="0.35">
      <c r="A87" s="204" t="s">
        <v>108</v>
      </c>
      <c r="B87" s="51">
        <v>7680</v>
      </c>
      <c r="C87" s="31" t="s">
        <v>109</v>
      </c>
      <c r="D87" s="32">
        <v>28116</v>
      </c>
      <c r="E87" s="32">
        <v>100000</v>
      </c>
      <c r="F87" s="32">
        <v>50000</v>
      </c>
      <c r="G87" s="32">
        <v>43962</v>
      </c>
      <c r="H87" s="23">
        <f t="shared" si="0"/>
        <v>43.962000000000003</v>
      </c>
      <c r="I87" s="23">
        <f t="shared" si="1"/>
        <v>87.924000000000007</v>
      </c>
      <c r="J87" s="23">
        <f t="shared" si="2"/>
        <v>15846</v>
      </c>
      <c r="K87" s="29">
        <f t="shared" si="3"/>
        <v>156.35936833119933</v>
      </c>
    </row>
    <row r="88" spans="1:12" ht="42" hidden="1" thickBot="1" x14ac:dyDescent="0.35">
      <c r="A88" s="210"/>
      <c r="B88" s="54">
        <v>7700</v>
      </c>
      <c r="C88" s="55" t="s">
        <v>110</v>
      </c>
      <c r="D88" s="56">
        <v>0</v>
      </c>
      <c r="E88" s="56">
        <v>0</v>
      </c>
      <c r="F88" s="56">
        <v>0</v>
      </c>
      <c r="G88" s="56">
        <v>0</v>
      </c>
      <c r="H88" s="23" t="e">
        <f t="shared" si="0"/>
        <v>#DIV/0!</v>
      </c>
      <c r="I88" s="23" t="e">
        <f t="shared" si="1"/>
        <v>#DIV/0!</v>
      </c>
      <c r="J88" s="23">
        <f t="shared" si="2"/>
        <v>0</v>
      </c>
      <c r="K88" s="29" t="e">
        <f t="shared" si="3"/>
        <v>#DIV/0!</v>
      </c>
    </row>
    <row r="89" spans="1:12" s="44" customFormat="1" ht="14.4" thickBot="1" x14ac:dyDescent="0.35">
      <c r="A89" s="35">
        <v>8000</v>
      </c>
      <c r="B89" s="36"/>
      <c r="C89" s="37" t="s">
        <v>111</v>
      </c>
      <c r="D89" s="45">
        <f>SUM(D90:D95)</f>
        <v>3848660.91</v>
      </c>
      <c r="E89" s="45">
        <f>SUM(E90:E95)</f>
        <v>15817000</v>
      </c>
      <c r="F89" s="45">
        <f>SUM(F90:F95)</f>
        <v>10187800</v>
      </c>
      <c r="G89" s="45">
        <f>SUM(G90:G95)</f>
        <v>4095446.5600000005</v>
      </c>
      <c r="H89" s="18">
        <f t="shared" ref="H89:H163" si="9">G89/E89*100</f>
        <v>25.892688626161732</v>
      </c>
      <c r="I89" s="18">
        <f t="shared" ref="I89:I101" si="10">G89/F89*100</f>
        <v>40.199518639941893</v>
      </c>
      <c r="J89" s="18">
        <f t="shared" ref="J89:J163" si="11">G89-D89</f>
        <v>246785.65000000037</v>
      </c>
      <c r="K89" s="19">
        <f t="shared" ref="K89:K163" si="12">G89/D89*100</f>
        <v>106.41224716261118</v>
      </c>
      <c r="L89" s="47"/>
    </row>
    <row r="90" spans="1:12" ht="27.6" x14ac:dyDescent="0.3">
      <c r="A90" s="202" t="s">
        <v>112</v>
      </c>
      <c r="B90" s="39">
        <v>8110</v>
      </c>
      <c r="C90" s="21" t="s">
        <v>113</v>
      </c>
      <c r="D90" s="22">
        <v>348063.2</v>
      </c>
      <c r="E90" s="22">
        <v>1250000</v>
      </c>
      <c r="F90" s="22">
        <v>650000</v>
      </c>
      <c r="G90" s="22">
        <v>86421.8</v>
      </c>
      <c r="H90" s="23">
        <f t="shared" si="9"/>
        <v>6.9137440000000012</v>
      </c>
      <c r="I90" s="23">
        <f t="shared" si="10"/>
        <v>13.295661538461539</v>
      </c>
      <c r="J90" s="23">
        <f t="shared" si="11"/>
        <v>-261641.40000000002</v>
      </c>
      <c r="K90" s="29">
        <f t="shared" si="12"/>
        <v>24.829341338009879</v>
      </c>
    </row>
    <row r="91" spans="1:12" x14ac:dyDescent="0.3">
      <c r="A91" s="203" t="s">
        <v>114</v>
      </c>
      <c r="B91" s="40">
        <v>8130</v>
      </c>
      <c r="C91" s="26" t="s">
        <v>115</v>
      </c>
      <c r="D91" s="27">
        <v>1953240.3</v>
      </c>
      <c r="E91" s="27">
        <v>5093000</v>
      </c>
      <c r="F91" s="27">
        <v>3281800</v>
      </c>
      <c r="G91" s="27">
        <v>1947183.85</v>
      </c>
      <c r="H91" s="23">
        <f t="shared" si="9"/>
        <v>38.23255154133124</v>
      </c>
      <c r="I91" s="23">
        <f t="shared" si="10"/>
        <v>59.332800597233224</v>
      </c>
      <c r="J91" s="23">
        <f t="shared" si="11"/>
        <v>-6056.4499999999534</v>
      </c>
      <c r="K91" s="29">
        <f t="shared" si="12"/>
        <v>99.68992806466261</v>
      </c>
    </row>
    <row r="92" spans="1:12" ht="27.6" x14ac:dyDescent="0.3">
      <c r="A92" s="204"/>
      <c r="B92" s="51">
        <v>8220</v>
      </c>
      <c r="C92" s="26" t="s">
        <v>116</v>
      </c>
      <c r="D92" s="32">
        <v>319622</v>
      </c>
      <c r="E92" s="32">
        <v>650000</v>
      </c>
      <c r="F92" s="32">
        <v>400000</v>
      </c>
      <c r="G92" s="32">
        <v>219913.75</v>
      </c>
      <c r="H92" s="28">
        <f t="shared" si="9"/>
        <v>33.832884615384614</v>
      </c>
      <c r="I92" s="28">
        <f t="shared" si="10"/>
        <v>54.978437499999998</v>
      </c>
      <c r="J92" s="28">
        <f t="shared" si="11"/>
        <v>-99708.25</v>
      </c>
      <c r="K92" s="29">
        <f t="shared" si="12"/>
        <v>68.804321980339282</v>
      </c>
    </row>
    <row r="93" spans="1:12" x14ac:dyDescent="0.3">
      <c r="A93" s="206">
        <v>8230</v>
      </c>
      <c r="B93" s="51">
        <v>8230</v>
      </c>
      <c r="C93" s="26" t="s">
        <v>117</v>
      </c>
      <c r="D93" s="32">
        <v>1227735.4099999999</v>
      </c>
      <c r="E93" s="32">
        <v>6143000</v>
      </c>
      <c r="F93" s="32">
        <v>5856000</v>
      </c>
      <c r="G93" s="242">
        <v>1841927.16</v>
      </c>
      <c r="H93" s="23">
        <f t="shared" si="9"/>
        <v>29.984163438059579</v>
      </c>
      <c r="I93" s="23">
        <f t="shared" si="10"/>
        <v>31.453674180327866</v>
      </c>
      <c r="J93" s="23">
        <f t="shared" si="11"/>
        <v>614191.75</v>
      </c>
      <c r="K93" s="29">
        <f t="shared" si="12"/>
        <v>150.02639371621612</v>
      </c>
    </row>
    <row r="94" spans="1:12" ht="27.6" hidden="1" x14ac:dyDescent="0.3">
      <c r="A94" s="206">
        <v>8330</v>
      </c>
      <c r="B94" s="51">
        <v>8330</v>
      </c>
      <c r="C94" s="26" t="s">
        <v>118</v>
      </c>
      <c r="D94" s="32">
        <v>0</v>
      </c>
      <c r="E94" s="32">
        <v>0</v>
      </c>
      <c r="F94" s="32">
        <v>0</v>
      </c>
      <c r="G94" s="32">
        <v>0</v>
      </c>
      <c r="H94" s="23" t="e">
        <f t="shared" si="9"/>
        <v>#DIV/0!</v>
      </c>
      <c r="I94" s="23" t="e">
        <f t="shared" si="10"/>
        <v>#DIV/0!</v>
      </c>
      <c r="J94" s="23">
        <f t="shared" si="11"/>
        <v>0</v>
      </c>
      <c r="K94" s="29" t="e">
        <f t="shared" si="12"/>
        <v>#DIV/0!</v>
      </c>
    </row>
    <row r="95" spans="1:12" ht="14.4" thickBot="1" x14ac:dyDescent="0.35">
      <c r="A95" s="204" t="s">
        <v>119</v>
      </c>
      <c r="B95" s="51">
        <v>8710</v>
      </c>
      <c r="C95" s="31" t="s">
        <v>120</v>
      </c>
      <c r="D95" s="32">
        <v>0</v>
      </c>
      <c r="E95" s="32">
        <v>2681000</v>
      </c>
      <c r="F95" s="32">
        <v>0</v>
      </c>
      <c r="G95" s="32">
        <v>0</v>
      </c>
      <c r="H95" s="23">
        <f t="shared" si="9"/>
        <v>0</v>
      </c>
      <c r="I95" s="23" t="e">
        <f t="shared" si="10"/>
        <v>#DIV/0!</v>
      </c>
      <c r="J95" s="23">
        <f t="shared" si="11"/>
        <v>0</v>
      </c>
      <c r="K95" s="29" t="e">
        <f t="shared" si="12"/>
        <v>#DIV/0!</v>
      </c>
    </row>
    <row r="96" spans="1:12" s="44" customFormat="1" ht="14.4" thickBot="1" x14ac:dyDescent="0.35">
      <c r="A96" s="35">
        <v>9000</v>
      </c>
      <c r="B96" s="36"/>
      <c r="C96" s="37" t="s">
        <v>121</v>
      </c>
      <c r="D96" s="45">
        <f>SUM(D97:D98)</f>
        <v>3318800</v>
      </c>
      <c r="E96" s="45">
        <f>SUM(E97:E98)</f>
        <v>6128344</v>
      </c>
      <c r="F96" s="45">
        <f>SUM(F97:F98)</f>
        <v>4010000</v>
      </c>
      <c r="G96" s="45">
        <f>SUM(G97:G98)</f>
        <v>3810000</v>
      </c>
      <c r="H96" s="18">
        <f t="shared" si="9"/>
        <v>62.170139274166068</v>
      </c>
      <c r="I96" s="18">
        <f t="shared" si="10"/>
        <v>95.012468827930178</v>
      </c>
      <c r="J96" s="18">
        <f t="shared" si="11"/>
        <v>491200</v>
      </c>
      <c r="K96" s="19">
        <f t="shared" si="12"/>
        <v>114.80053031216102</v>
      </c>
      <c r="L96" s="47"/>
    </row>
    <row r="97" spans="1:12" ht="14.4" thickBot="1" x14ac:dyDescent="0.35">
      <c r="A97" s="210" t="s">
        <v>122</v>
      </c>
      <c r="B97" s="51">
        <v>9770</v>
      </c>
      <c r="C97" s="31" t="s">
        <v>123</v>
      </c>
      <c r="D97" s="32">
        <v>2162800</v>
      </c>
      <c r="E97" s="32">
        <v>4278344</v>
      </c>
      <c r="F97" s="32">
        <v>2160000</v>
      </c>
      <c r="G97" s="32">
        <v>2160000</v>
      </c>
      <c r="H97" s="33">
        <f t="shared" si="9"/>
        <v>50.48682387391009</v>
      </c>
      <c r="I97" s="33">
        <f t="shared" si="10"/>
        <v>100</v>
      </c>
      <c r="J97" s="33">
        <f t="shared" si="11"/>
        <v>-2800</v>
      </c>
      <c r="K97" s="34">
        <f t="shared" si="12"/>
        <v>99.870538191233578</v>
      </c>
    </row>
    <row r="98" spans="1:12" ht="41.4" x14ac:dyDescent="0.3">
      <c r="A98" s="181" t="s">
        <v>124</v>
      </c>
      <c r="B98" s="182">
        <v>9800</v>
      </c>
      <c r="C98" s="183" t="s">
        <v>125</v>
      </c>
      <c r="D98" s="184">
        <v>1156000</v>
      </c>
      <c r="E98" s="184">
        <v>1850000</v>
      </c>
      <c r="F98" s="184">
        <v>1850000</v>
      </c>
      <c r="G98" s="184">
        <v>1650000</v>
      </c>
      <c r="H98" s="185">
        <f t="shared" si="9"/>
        <v>89.189189189189193</v>
      </c>
      <c r="I98" s="185">
        <f t="shared" si="10"/>
        <v>89.189189189189193</v>
      </c>
      <c r="J98" s="185">
        <f t="shared" si="11"/>
        <v>494000</v>
      </c>
      <c r="K98" s="92">
        <f t="shared" si="12"/>
        <v>142.73356401384083</v>
      </c>
    </row>
    <row r="99" spans="1:12" ht="16.2" thickBot="1" x14ac:dyDescent="0.35">
      <c r="A99" s="186">
        <v>9800</v>
      </c>
      <c r="B99" s="176"/>
      <c r="C99" s="177" t="s">
        <v>126</v>
      </c>
      <c r="D99" s="178">
        <f>D13+D17+D46+D59+D65+D71+D78+D89+D96+D42</f>
        <v>163948051.06000003</v>
      </c>
      <c r="E99" s="178">
        <f>E13+E17+E46+E59+E65+E71+E78+E89+E96+E42</f>
        <v>381615611</v>
      </c>
      <c r="F99" s="178">
        <f>F13+F17+F46+F59+F65+F71+F78+F89+F96+F42</f>
        <v>266192436</v>
      </c>
      <c r="G99" s="178">
        <f>G13+G17+G46+G59+G65+G71+G78+G89+G96+G42</f>
        <v>208824178.67999998</v>
      </c>
      <c r="H99" s="179">
        <f t="shared" si="9"/>
        <v>54.721078661533049</v>
      </c>
      <c r="I99" s="179">
        <f t="shared" si="10"/>
        <v>78.448577209008292</v>
      </c>
      <c r="J99" s="179">
        <f t="shared" si="11"/>
        <v>44876127.619999945</v>
      </c>
      <c r="K99" s="180">
        <f t="shared" si="12"/>
        <v>127.37216290761313</v>
      </c>
    </row>
    <row r="100" spans="1:12" ht="16.2" thickBot="1" x14ac:dyDescent="0.35">
      <c r="A100" s="58" t="s">
        <v>127</v>
      </c>
      <c r="B100" s="59"/>
      <c r="C100" s="60" t="s">
        <v>128</v>
      </c>
      <c r="D100" s="61"/>
      <c r="E100" s="61"/>
      <c r="F100" s="61"/>
      <c r="G100" s="61"/>
      <c r="H100" s="62"/>
      <c r="I100" s="62"/>
      <c r="J100" s="62"/>
      <c r="K100" s="63"/>
    </row>
    <row r="101" spans="1:12" ht="28.2" thickBot="1" x14ac:dyDescent="0.35">
      <c r="A101" s="64"/>
      <c r="B101" s="65">
        <v>8831</v>
      </c>
      <c r="C101" s="66" t="s">
        <v>129</v>
      </c>
      <c r="D101" s="67">
        <v>0</v>
      </c>
      <c r="E101" s="67">
        <v>0</v>
      </c>
      <c r="F101" s="67">
        <v>0</v>
      </c>
      <c r="G101" s="67">
        <v>0</v>
      </c>
      <c r="H101" s="174" t="e">
        <f t="shared" si="9"/>
        <v>#DIV/0!</v>
      </c>
      <c r="I101" s="174" t="e">
        <f t="shared" si="10"/>
        <v>#DIV/0!</v>
      </c>
      <c r="J101" s="174">
        <f t="shared" si="11"/>
        <v>0</v>
      </c>
      <c r="K101" s="175" t="e">
        <f t="shared" si="12"/>
        <v>#DIV/0!</v>
      </c>
    </row>
    <row r="102" spans="1:12" ht="14.4" thickBot="1" x14ac:dyDescent="0.35">
      <c r="A102" s="68">
        <v>8831</v>
      </c>
      <c r="B102" s="69"/>
      <c r="C102" s="70" t="s">
        <v>130</v>
      </c>
      <c r="D102" s="71"/>
      <c r="E102" s="72"/>
      <c r="F102" s="72"/>
      <c r="G102" s="71"/>
      <c r="H102" s="73"/>
      <c r="I102" s="73"/>
      <c r="J102" s="73"/>
      <c r="K102" s="74"/>
    </row>
    <row r="103" spans="1:12" s="44" customFormat="1" ht="15.75" customHeight="1" thickBot="1" x14ac:dyDescent="0.35">
      <c r="A103" s="75"/>
      <c r="B103" s="187">
        <v>200000</v>
      </c>
      <c r="C103" s="188" t="s">
        <v>131</v>
      </c>
      <c r="D103" s="189">
        <f>D104</f>
        <v>-18006466.649999999</v>
      </c>
      <c r="E103" s="189">
        <f>E104</f>
        <v>-103548511</v>
      </c>
      <c r="F103" s="189"/>
      <c r="G103" s="189">
        <f>G104</f>
        <v>-88950071.689999998</v>
      </c>
      <c r="H103" s="194">
        <f t="shared" si="9"/>
        <v>85.901835604376771</v>
      </c>
      <c r="I103" s="194"/>
      <c r="J103" s="195">
        <f t="shared" si="11"/>
        <v>-70943605.039999992</v>
      </c>
      <c r="K103" s="196">
        <f t="shared" si="12"/>
        <v>493.98959506583714</v>
      </c>
      <c r="L103" s="47"/>
    </row>
    <row r="104" spans="1:12" s="44" customFormat="1" x14ac:dyDescent="0.3">
      <c r="A104" s="212">
        <v>200000</v>
      </c>
      <c r="B104" s="199">
        <v>208000</v>
      </c>
      <c r="C104" s="77" t="s">
        <v>132</v>
      </c>
      <c r="D104" s="78">
        <f>D105-D106+D107+D108</f>
        <v>-18006466.649999999</v>
      </c>
      <c r="E104" s="78">
        <f>E105+E108+E107</f>
        <v>-103548511</v>
      </c>
      <c r="F104" s="78"/>
      <c r="G104" s="78">
        <f>G105-G106+G107+G108</f>
        <v>-88950071.689999998</v>
      </c>
      <c r="H104" s="76">
        <f t="shared" si="9"/>
        <v>85.901835604376771</v>
      </c>
      <c r="I104" s="76"/>
      <c r="J104" s="28">
        <f t="shared" si="11"/>
        <v>-70943605.039999992</v>
      </c>
      <c r="K104" s="29">
        <f t="shared" si="12"/>
        <v>493.98959506583714</v>
      </c>
      <c r="L104" s="47"/>
    </row>
    <row r="105" spans="1:12" x14ac:dyDescent="0.3">
      <c r="A105" s="213">
        <v>208000</v>
      </c>
      <c r="B105" s="193">
        <v>208100</v>
      </c>
      <c r="C105" s="79" t="s">
        <v>133</v>
      </c>
      <c r="D105" s="80">
        <v>12831510.49</v>
      </c>
      <c r="E105" s="80">
        <v>14837000</v>
      </c>
      <c r="F105" s="80"/>
      <c r="G105" s="80">
        <v>25064278.890000001</v>
      </c>
      <c r="H105" s="28">
        <f t="shared" si="9"/>
        <v>168.93090847206309</v>
      </c>
      <c r="I105" s="28"/>
      <c r="J105" s="28">
        <f t="shared" si="11"/>
        <v>12232768.4</v>
      </c>
      <c r="K105" s="29">
        <f t="shared" si="12"/>
        <v>195.33381443699383</v>
      </c>
    </row>
    <row r="106" spans="1:12" x14ac:dyDescent="0.3">
      <c r="A106" s="214">
        <v>208100</v>
      </c>
      <c r="B106" s="193">
        <v>208200</v>
      </c>
      <c r="C106" s="79" t="s">
        <v>134</v>
      </c>
      <c r="D106" s="80">
        <v>25421973.079999998</v>
      </c>
      <c r="E106" s="80">
        <v>0</v>
      </c>
      <c r="F106" s="80"/>
      <c r="G106" s="80">
        <v>82100025.439999998</v>
      </c>
      <c r="H106" s="28" t="e">
        <f t="shared" si="9"/>
        <v>#DIV/0!</v>
      </c>
      <c r="I106" s="28"/>
      <c r="J106" s="28">
        <f t="shared" si="11"/>
        <v>56678052.359999999</v>
      </c>
      <c r="K106" s="29">
        <f t="shared" si="12"/>
        <v>322.94906922307229</v>
      </c>
    </row>
    <row r="107" spans="1:12" x14ac:dyDescent="0.3">
      <c r="A107" s="214"/>
      <c r="B107" s="193">
        <v>208340</v>
      </c>
      <c r="C107" s="79" t="s">
        <v>135</v>
      </c>
      <c r="D107" s="80">
        <v>-156188.24</v>
      </c>
      <c r="E107" s="80">
        <v>0</v>
      </c>
      <c r="F107" s="80"/>
      <c r="G107" s="80">
        <v>-767476.14</v>
      </c>
      <c r="H107" s="28" t="e">
        <f t="shared" si="9"/>
        <v>#DIV/0!</v>
      </c>
      <c r="I107" s="28"/>
      <c r="J107" s="28">
        <f t="shared" si="11"/>
        <v>-611287.9</v>
      </c>
      <c r="K107" s="29">
        <f t="shared" si="12"/>
        <v>491.3789540108782</v>
      </c>
    </row>
    <row r="108" spans="1:12" ht="27.6" x14ac:dyDescent="0.3">
      <c r="A108" s="214"/>
      <c r="B108" s="193">
        <v>208400</v>
      </c>
      <c r="C108" s="79" t="s">
        <v>136</v>
      </c>
      <c r="D108" s="80">
        <v>-5259815.82</v>
      </c>
      <c r="E108" s="80">
        <v>-118385511</v>
      </c>
      <c r="F108" s="80"/>
      <c r="G108" s="80">
        <v>-31146849</v>
      </c>
      <c r="H108" s="28">
        <f t="shared" si="9"/>
        <v>26.309679906690608</v>
      </c>
      <c r="I108" s="28"/>
      <c r="J108" s="28">
        <f t="shared" si="11"/>
        <v>-25887033.18</v>
      </c>
      <c r="K108" s="29">
        <f t="shared" si="12"/>
        <v>592.16615307263737</v>
      </c>
    </row>
    <row r="109" spans="1:12" s="44" customFormat="1" x14ac:dyDescent="0.3">
      <c r="A109" s="213">
        <v>208400</v>
      </c>
      <c r="B109" s="199">
        <v>600000</v>
      </c>
      <c r="C109" s="77" t="s">
        <v>137</v>
      </c>
      <c r="D109" s="78">
        <f>D110</f>
        <v>-18006466.649999999</v>
      </c>
      <c r="E109" s="78">
        <f>E110</f>
        <v>-103548511</v>
      </c>
      <c r="F109" s="78"/>
      <c r="G109" s="78">
        <f>G110</f>
        <v>-88950071.689999998</v>
      </c>
      <c r="H109" s="76">
        <f t="shared" si="9"/>
        <v>85.901835604376771</v>
      </c>
      <c r="I109" s="76"/>
      <c r="J109" s="28">
        <f t="shared" si="11"/>
        <v>-70943605.039999992</v>
      </c>
      <c r="K109" s="29">
        <f t="shared" si="12"/>
        <v>493.98959506583714</v>
      </c>
      <c r="L109" s="47"/>
    </row>
    <row r="110" spans="1:12" s="44" customFormat="1" x14ac:dyDescent="0.3">
      <c r="A110" s="213">
        <v>600000</v>
      </c>
      <c r="B110" s="199">
        <v>602000</v>
      </c>
      <c r="C110" s="77" t="s">
        <v>138</v>
      </c>
      <c r="D110" s="78">
        <f>D111-D112+D113+D114</f>
        <v>-18006466.649999999</v>
      </c>
      <c r="E110" s="78">
        <f>E111+E114+E113</f>
        <v>-103548511</v>
      </c>
      <c r="F110" s="78"/>
      <c r="G110" s="78">
        <f>G111-G112+G113+G114</f>
        <v>-88950071.689999998</v>
      </c>
      <c r="H110" s="76">
        <f t="shared" si="9"/>
        <v>85.901835604376771</v>
      </c>
      <c r="I110" s="76"/>
      <c r="J110" s="28">
        <f t="shared" si="11"/>
        <v>-70943605.039999992</v>
      </c>
      <c r="K110" s="29">
        <f t="shared" si="12"/>
        <v>493.98959506583714</v>
      </c>
      <c r="L110" s="47"/>
    </row>
    <row r="111" spans="1:12" x14ac:dyDescent="0.3">
      <c r="A111" s="213">
        <v>602000</v>
      </c>
      <c r="B111" s="193">
        <v>602100</v>
      </c>
      <c r="C111" s="79" t="s">
        <v>133</v>
      </c>
      <c r="D111" s="80">
        <v>12831510.49</v>
      </c>
      <c r="E111" s="80">
        <v>14837000</v>
      </c>
      <c r="F111" s="80"/>
      <c r="G111" s="80">
        <v>25064278.890000001</v>
      </c>
      <c r="H111" s="28">
        <f t="shared" si="9"/>
        <v>168.93090847206309</v>
      </c>
      <c r="I111" s="28"/>
      <c r="J111" s="28">
        <f t="shared" si="11"/>
        <v>12232768.4</v>
      </c>
      <c r="K111" s="29">
        <f t="shared" si="12"/>
        <v>195.33381443699383</v>
      </c>
    </row>
    <row r="112" spans="1:12" x14ac:dyDescent="0.3">
      <c r="A112" s="214">
        <v>602100</v>
      </c>
      <c r="B112" s="193">
        <v>602200</v>
      </c>
      <c r="C112" s="79" t="s">
        <v>134</v>
      </c>
      <c r="D112" s="80">
        <v>25421973.079999998</v>
      </c>
      <c r="E112" s="80">
        <v>0</v>
      </c>
      <c r="F112" s="80"/>
      <c r="G112" s="80">
        <v>82100025.439999998</v>
      </c>
      <c r="H112" s="28" t="e">
        <f t="shared" si="9"/>
        <v>#DIV/0!</v>
      </c>
      <c r="I112" s="28"/>
      <c r="J112" s="28">
        <f t="shared" si="11"/>
        <v>56678052.359999999</v>
      </c>
      <c r="K112" s="29">
        <f t="shared" si="12"/>
        <v>322.94906922307229</v>
      </c>
    </row>
    <row r="113" spans="1:12" x14ac:dyDescent="0.3">
      <c r="A113" s="214"/>
      <c r="B113" s="193">
        <v>602304</v>
      </c>
      <c r="C113" s="79" t="s">
        <v>135</v>
      </c>
      <c r="D113" s="80">
        <v>-156188.24</v>
      </c>
      <c r="E113" s="80">
        <v>0</v>
      </c>
      <c r="F113" s="80"/>
      <c r="G113" s="80">
        <v>-767476.14</v>
      </c>
      <c r="H113" s="28" t="e">
        <f t="shared" si="9"/>
        <v>#DIV/0!</v>
      </c>
      <c r="I113" s="28"/>
      <c r="J113" s="28">
        <f t="shared" si="11"/>
        <v>-611287.9</v>
      </c>
      <c r="K113" s="29">
        <f t="shared" si="12"/>
        <v>491.3789540108782</v>
      </c>
    </row>
    <row r="114" spans="1:12" ht="28.2" thickBot="1" x14ac:dyDescent="0.35">
      <c r="A114" s="214"/>
      <c r="B114" s="197">
        <v>602400</v>
      </c>
      <c r="C114" s="198" t="s">
        <v>136</v>
      </c>
      <c r="D114" s="108">
        <v>-5259815.82</v>
      </c>
      <c r="E114" s="108">
        <v>-118385511</v>
      </c>
      <c r="F114" s="108"/>
      <c r="G114" s="108">
        <v>-31146849</v>
      </c>
      <c r="H114" s="52">
        <f t="shared" si="9"/>
        <v>26.309679906690608</v>
      </c>
      <c r="I114" s="52"/>
      <c r="J114" s="23">
        <f t="shared" si="11"/>
        <v>-25887033.18</v>
      </c>
      <c r="K114" s="24">
        <f t="shared" si="12"/>
        <v>592.16615307263737</v>
      </c>
    </row>
    <row r="115" spans="1:12" ht="14.4" thickBot="1" x14ac:dyDescent="0.35">
      <c r="A115" s="214">
        <v>602400</v>
      </c>
      <c r="B115" s="83"/>
      <c r="C115" s="84" t="s">
        <v>139</v>
      </c>
      <c r="D115" s="85"/>
      <c r="E115" s="85"/>
      <c r="F115" s="85"/>
      <c r="G115" s="85"/>
      <c r="H115" s="172"/>
      <c r="I115" s="172"/>
      <c r="J115" s="172"/>
      <c r="K115" s="173"/>
    </row>
    <row r="116" spans="1:12" ht="28.5" customHeight="1" thickBot="1" x14ac:dyDescent="0.35">
      <c r="A116" s="86"/>
      <c r="B116" s="87"/>
      <c r="C116" s="37" t="s">
        <v>16</v>
      </c>
      <c r="D116" s="45">
        <f t="shared" ref="D116" si="13">SUM(D117:D119)</f>
        <v>2896427.7800000003</v>
      </c>
      <c r="E116" s="45">
        <f>SUM(E117:E119)</f>
        <v>3969746.79</v>
      </c>
      <c r="F116" s="45">
        <f>SUM(F117:F119)</f>
        <v>1984873.4</v>
      </c>
      <c r="G116" s="45">
        <f t="shared" ref="G116" si="14">SUM(G117:G119)</f>
        <v>3969746.79</v>
      </c>
      <c r="H116" s="18">
        <f>G116/E116*100</f>
        <v>100</v>
      </c>
      <c r="I116" s="18">
        <f t="shared" ref="I116:I194" si="15">G116/F116*100</f>
        <v>199.99999949618953</v>
      </c>
      <c r="J116" s="18">
        <f>G116-D116</f>
        <v>1073319.0099999998</v>
      </c>
      <c r="K116" s="19">
        <f>G116/D116*100</f>
        <v>137.05664672226007</v>
      </c>
    </row>
    <row r="117" spans="1:12" s="88" customFormat="1" ht="55.8" thickBot="1" x14ac:dyDescent="0.35">
      <c r="A117" s="89" t="s">
        <v>15</v>
      </c>
      <c r="B117" s="20" t="s">
        <v>17</v>
      </c>
      <c r="C117" s="21" t="s">
        <v>18</v>
      </c>
      <c r="D117" s="22">
        <v>541810.48</v>
      </c>
      <c r="E117" s="22">
        <v>74970</v>
      </c>
      <c r="F117" s="22">
        <v>37485</v>
      </c>
      <c r="G117" s="22">
        <v>74970</v>
      </c>
      <c r="H117" s="90">
        <f t="shared" si="9"/>
        <v>100</v>
      </c>
      <c r="I117" s="91">
        <f t="shared" si="15"/>
        <v>200</v>
      </c>
      <c r="J117" s="90">
        <f t="shared" si="11"/>
        <v>-466840.48</v>
      </c>
      <c r="K117" s="92">
        <f t="shared" si="12"/>
        <v>13.836941655318297</v>
      </c>
      <c r="L117" s="93"/>
    </row>
    <row r="118" spans="1:12" ht="27.6" x14ac:dyDescent="0.3">
      <c r="A118" s="202" t="s">
        <v>17</v>
      </c>
      <c r="B118" s="25" t="s">
        <v>19</v>
      </c>
      <c r="C118" s="26" t="s">
        <v>20</v>
      </c>
      <c r="D118" s="27">
        <v>365013.25</v>
      </c>
      <c r="E118" s="27">
        <v>0</v>
      </c>
      <c r="F118" s="27">
        <v>0</v>
      </c>
      <c r="G118" s="27">
        <v>0</v>
      </c>
      <c r="H118" s="94" t="e">
        <f t="shared" si="9"/>
        <v>#DIV/0!</v>
      </c>
      <c r="I118" s="95" t="e">
        <f t="shared" si="15"/>
        <v>#DIV/0!</v>
      </c>
      <c r="J118" s="94">
        <f t="shared" si="11"/>
        <v>-365013.25</v>
      </c>
      <c r="K118" s="53">
        <f t="shared" si="12"/>
        <v>0</v>
      </c>
    </row>
    <row r="119" spans="1:12" ht="14.4" thickBot="1" x14ac:dyDescent="0.35">
      <c r="A119" s="203" t="s">
        <v>19</v>
      </c>
      <c r="B119" s="96" t="s">
        <v>21</v>
      </c>
      <c r="C119" s="42" t="s">
        <v>22</v>
      </c>
      <c r="D119" s="43">
        <v>1989604.05</v>
      </c>
      <c r="E119" s="43">
        <v>3894776.79</v>
      </c>
      <c r="F119" s="43">
        <v>1947388.4</v>
      </c>
      <c r="G119" s="43">
        <v>3894776.79</v>
      </c>
      <c r="H119" s="97">
        <f t="shared" si="9"/>
        <v>100</v>
      </c>
      <c r="I119" s="98">
        <f t="shared" si="15"/>
        <v>199.99999948649176</v>
      </c>
      <c r="J119" s="97">
        <f t="shared" si="11"/>
        <v>1905172.74</v>
      </c>
      <c r="K119" s="99">
        <f t="shared" si="12"/>
        <v>195.75637624983725</v>
      </c>
    </row>
    <row r="120" spans="1:12" ht="14.4" thickBot="1" x14ac:dyDescent="0.35">
      <c r="A120" s="215" t="s">
        <v>21</v>
      </c>
      <c r="B120" s="36"/>
      <c r="C120" s="37" t="s">
        <v>23</v>
      </c>
      <c r="D120" s="100">
        <f t="shared" ref="D120" si="16">SUM(D121:D144)</f>
        <v>8961767.3000000007</v>
      </c>
      <c r="E120" s="100">
        <f>SUM(E121:E144)</f>
        <v>125928883.03999999</v>
      </c>
      <c r="F120" s="100">
        <f t="shared" ref="F120:G120" si="17">SUM(F121:F144)</f>
        <v>88782644.539999992</v>
      </c>
      <c r="G120" s="100">
        <f t="shared" si="17"/>
        <v>36852194.049999997</v>
      </c>
      <c r="H120" s="18">
        <f t="shared" si="9"/>
        <v>29.264290415642201</v>
      </c>
      <c r="I120" s="46">
        <f t="shared" si="15"/>
        <v>41.50833109436909</v>
      </c>
      <c r="J120" s="18">
        <f t="shared" si="11"/>
        <v>27890426.749999996</v>
      </c>
      <c r="K120" s="19">
        <f t="shared" si="12"/>
        <v>411.21569905078871</v>
      </c>
    </row>
    <row r="121" spans="1:12" ht="14.4" thickBot="1" x14ac:dyDescent="0.35">
      <c r="A121" s="101">
        <v>1000</v>
      </c>
      <c r="B121" s="39">
        <v>1010</v>
      </c>
      <c r="C121" s="21" t="s">
        <v>25</v>
      </c>
      <c r="D121" s="22">
        <v>143191.48000000001</v>
      </c>
      <c r="E121" s="22">
        <v>1481433.28</v>
      </c>
      <c r="F121" s="22">
        <v>740716.64</v>
      </c>
      <c r="G121" s="22">
        <v>470125.68</v>
      </c>
      <c r="H121" s="90">
        <f t="shared" si="9"/>
        <v>31.734515914209783</v>
      </c>
      <c r="I121" s="91">
        <f t="shared" si="15"/>
        <v>63.469031828419567</v>
      </c>
      <c r="J121" s="90">
        <f t="shared" si="11"/>
        <v>326934.19999999995</v>
      </c>
      <c r="K121" s="102">
        <f t="shared" si="12"/>
        <v>328.3195899644308</v>
      </c>
    </row>
    <row r="122" spans="1:12" ht="27.6" x14ac:dyDescent="0.3">
      <c r="A122" s="202" t="s">
        <v>24</v>
      </c>
      <c r="B122" s="40">
        <v>1021</v>
      </c>
      <c r="C122" s="26" t="s">
        <v>27</v>
      </c>
      <c r="D122" s="27">
        <v>6392187.6299999999</v>
      </c>
      <c r="E122" s="27">
        <v>5902075.6600000001</v>
      </c>
      <c r="F122" s="27">
        <v>2951037.83</v>
      </c>
      <c r="G122" s="27">
        <v>4882792.45</v>
      </c>
      <c r="H122" s="94">
        <f t="shared" si="9"/>
        <v>82.730089061582788</v>
      </c>
      <c r="I122" s="95">
        <f t="shared" si="15"/>
        <v>165.46017812316558</v>
      </c>
      <c r="J122" s="94">
        <f t="shared" si="11"/>
        <v>-1509395.1799999997</v>
      </c>
      <c r="K122" s="103">
        <f t="shared" si="12"/>
        <v>76.386876178101176</v>
      </c>
    </row>
    <row r="123" spans="1:12" ht="27.6" hidden="1" x14ac:dyDescent="0.3">
      <c r="A123" s="203" t="s">
        <v>26</v>
      </c>
      <c r="B123" s="51">
        <v>1041</v>
      </c>
      <c r="C123" s="26" t="s">
        <v>140</v>
      </c>
      <c r="D123" s="32">
        <v>0</v>
      </c>
      <c r="E123" s="32">
        <v>0</v>
      </c>
      <c r="F123" s="32">
        <v>0</v>
      </c>
      <c r="G123" s="32">
        <v>0</v>
      </c>
      <c r="H123" s="94" t="e">
        <f t="shared" si="9"/>
        <v>#DIV/0!</v>
      </c>
      <c r="I123" s="95" t="e">
        <f t="shared" si="15"/>
        <v>#DIV/0!</v>
      </c>
      <c r="J123" s="95">
        <f t="shared" si="11"/>
        <v>0</v>
      </c>
      <c r="K123" s="103" t="e">
        <f t="shared" si="12"/>
        <v>#DIV/0!</v>
      </c>
    </row>
    <row r="124" spans="1:12" ht="27.6" x14ac:dyDescent="0.3">
      <c r="A124" s="208">
        <v>1020</v>
      </c>
      <c r="B124" s="51">
        <v>1070</v>
      </c>
      <c r="C124" s="26" t="s">
        <v>31</v>
      </c>
      <c r="D124" s="32">
        <v>69192.42</v>
      </c>
      <c r="E124" s="32">
        <v>0</v>
      </c>
      <c r="F124" s="32">
        <v>0</v>
      </c>
      <c r="G124" s="32">
        <v>0</v>
      </c>
      <c r="H124" s="94" t="e">
        <f t="shared" si="9"/>
        <v>#DIV/0!</v>
      </c>
      <c r="I124" s="95" t="e">
        <f t="shared" si="15"/>
        <v>#DIV/0!</v>
      </c>
      <c r="J124" s="95">
        <f t="shared" si="11"/>
        <v>-69192.42</v>
      </c>
      <c r="K124" s="103">
        <f t="shared" si="12"/>
        <v>0</v>
      </c>
    </row>
    <row r="125" spans="1:12" x14ac:dyDescent="0.3">
      <c r="A125" s="205">
        <v>1020</v>
      </c>
      <c r="B125" s="40">
        <v>1080</v>
      </c>
      <c r="C125" s="26" t="s">
        <v>33</v>
      </c>
      <c r="D125" s="27">
        <v>40931</v>
      </c>
      <c r="E125" s="27">
        <v>176000</v>
      </c>
      <c r="F125" s="27">
        <v>88000</v>
      </c>
      <c r="G125" s="27">
        <v>73228</v>
      </c>
      <c r="H125" s="94">
        <f t="shared" si="9"/>
        <v>41.606818181818184</v>
      </c>
      <c r="I125" s="95">
        <f t="shared" si="15"/>
        <v>83.213636363636368</v>
      </c>
      <c r="J125" s="95">
        <f t="shared" si="11"/>
        <v>32297</v>
      </c>
      <c r="K125" s="103">
        <f t="shared" si="12"/>
        <v>178.90596369499889</v>
      </c>
    </row>
    <row r="126" spans="1:12" x14ac:dyDescent="0.3">
      <c r="A126" s="206">
        <v>1090</v>
      </c>
      <c r="B126" s="40">
        <v>1141</v>
      </c>
      <c r="C126" s="26" t="s">
        <v>37</v>
      </c>
      <c r="D126" s="27">
        <v>273640.17</v>
      </c>
      <c r="E126" s="27">
        <v>1134996.06</v>
      </c>
      <c r="F126" s="27">
        <v>567498.03</v>
      </c>
      <c r="G126" s="27">
        <v>153941.81</v>
      </c>
      <c r="H126" s="95">
        <f t="shared" si="9"/>
        <v>13.563202148913186</v>
      </c>
      <c r="I126" s="95">
        <f t="shared" si="15"/>
        <v>27.126404297826372</v>
      </c>
      <c r="J126" s="95">
        <f t="shared" si="11"/>
        <v>-119698.35999999999</v>
      </c>
      <c r="K126" s="103">
        <f t="shared" si="12"/>
        <v>56.257021766943062</v>
      </c>
    </row>
    <row r="127" spans="1:12" ht="27.6" hidden="1" x14ac:dyDescent="0.3">
      <c r="A127" s="206"/>
      <c r="B127" s="40">
        <v>1151</v>
      </c>
      <c r="C127" s="26" t="s">
        <v>41</v>
      </c>
      <c r="D127" s="27">
        <v>0</v>
      </c>
      <c r="E127" s="27">
        <v>0</v>
      </c>
      <c r="F127" s="27">
        <v>0</v>
      </c>
      <c r="G127" s="27">
        <v>0</v>
      </c>
      <c r="H127" s="95" t="e">
        <f t="shared" si="9"/>
        <v>#DIV/0!</v>
      </c>
      <c r="I127" s="95" t="e">
        <f t="shared" si="15"/>
        <v>#DIV/0!</v>
      </c>
      <c r="J127" s="95">
        <f t="shared" si="11"/>
        <v>0</v>
      </c>
      <c r="K127" s="103" t="e">
        <f t="shared" si="12"/>
        <v>#DIV/0!</v>
      </c>
    </row>
    <row r="128" spans="1:12" ht="41.4" hidden="1" x14ac:dyDescent="0.3">
      <c r="A128" s="206"/>
      <c r="B128" s="40">
        <v>1272</v>
      </c>
      <c r="C128" s="161" t="s">
        <v>168</v>
      </c>
      <c r="D128" s="27">
        <v>0</v>
      </c>
      <c r="E128" s="27">
        <v>0</v>
      </c>
      <c r="F128" s="27">
        <v>0</v>
      </c>
      <c r="G128" s="27">
        <v>0</v>
      </c>
      <c r="H128" s="95" t="e">
        <f t="shared" si="9"/>
        <v>#DIV/0!</v>
      </c>
      <c r="I128" s="95" t="e">
        <f t="shared" si="15"/>
        <v>#DIV/0!</v>
      </c>
      <c r="J128" s="95">
        <f t="shared" si="11"/>
        <v>0</v>
      </c>
      <c r="K128" s="103" t="e">
        <f t="shared" si="12"/>
        <v>#DIV/0!</v>
      </c>
    </row>
    <row r="129" spans="1:11" ht="27.6" hidden="1" x14ac:dyDescent="0.3">
      <c r="A129" s="208" t="s">
        <v>32</v>
      </c>
      <c r="B129" s="40">
        <v>1160</v>
      </c>
      <c r="C129" s="26" t="s">
        <v>44</v>
      </c>
      <c r="D129" s="27">
        <v>0</v>
      </c>
      <c r="E129" s="27">
        <v>0</v>
      </c>
      <c r="F129" s="27">
        <v>0</v>
      </c>
      <c r="G129" s="27">
        <v>0</v>
      </c>
      <c r="H129" s="95" t="e">
        <f t="shared" si="9"/>
        <v>#DIV/0!</v>
      </c>
      <c r="I129" s="95" t="e">
        <f t="shared" si="15"/>
        <v>#DIV/0!</v>
      </c>
      <c r="J129" s="95">
        <f t="shared" si="11"/>
        <v>0</v>
      </c>
      <c r="K129" s="103" t="e">
        <f t="shared" si="12"/>
        <v>#DIV/0!</v>
      </c>
    </row>
    <row r="130" spans="1:11" ht="55.2" hidden="1" x14ac:dyDescent="0.3">
      <c r="A130" s="208"/>
      <c r="B130" s="40">
        <v>1181</v>
      </c>
      <c r="C130" s="161" t="s">
        <v>45</v>
      </c>
      <c r="D130" s="27">
        <v>0</v>
      </c>
      <c r="E130" s="27">
        <v>0</v>
      </c>
      <c r="F130" s="27">
        <v>0</v>
      </c>
      <c r="G130" s="27">
        <v>0</v>
      </c>
      <c r="H130" s="95" t="e">
        <f t="shared" si="9"/>
        <v>#DIV/0!</v>
      </c>
      <c r="I130" s="95" t="e">
        <f t="shared" si="15"/>
        <v>#DIV/0!</v>
      </c>
      <c r="J130" s="95">
        <f t="shared" si="11"/>
        <v>0</v>
      </c>
      <c r="K130" s="103" t="e">
        <f t="shared" si="12"/>
        <v>#DIV/0!</v>
      </c>
    </row>
    <row r="131" spans="1:11" ht="55.2" hidden="1" x14ac:dyDescent="0.3">
      <c r="A131" s="208"/>
      <c r="B131" s="40">
        <v>1182</v>
      </c>
      <c r="C131" s="26" t="s">
        <v>46</v>
      </c>
      <c r="D131" s="27">
        <v>0</v>
      </c>
      <c r="E131" s="27">
        <v>0</v>
      </c>
      <c r="F131" s="27">
        <v>0</v>
      </c>
      <c r="G131" s="27">
        <v>0</v>
      </c>
      <c r="H131" s="95" t="e">
        <f t="shared" si="9"/>
        <v>#DIV/0!</v>
      </c>
      <c r="I131" s="95" t="e">
        <f t="shared" si="15"/>
        <v>#DIV/0!</v>
      </c>
      <c r="J131" s="95">
        <f t="shared" si="11"/>
        <v>0</v>
      </c>
      <c r="K131" s="103" t="e">
        <f t="shared" si="12"/>
        <v>#DIV/0!</v>
      </c>
    </row>
    <row r="132" spans="1:11" ht="69" hidden="1" x14ac:dyDescent="0.3">
      <c r="A132" s="208"/>
      <c r="B132" s="40">
        <v>1183</v>
      </c>
      <c r="C132" s="26" t="s">
        <v>174</v>
      </c>
      <c r="D132" s="27">
        <v>0</v>
      </c>
      <c r="E132" s="27">
        <v>0</v>
      </c>
      <c r="F132" s="27">
        <v>0</v>
      </c>
      <c r="G132" s="27">
        <v>0</v>
      </c>
      <c r="H132" s="94" t="e">
        <f t="shared" si="9"/>
        <v>#DIV/0!</v>
      </c>
      <c r="I132" s="94" t="e">
        <f t="shared" si="15"/>
        <v>#DIV/0!</v>
      </c>
      <c r="J132" s="95">
        <f t="shared" si="11"/>
        <v>0</v>
      </c>
      <c r="K132" s="103" t="e">
        <f t="shared" si="12"/>
        <v>#DIV/0!</v>
      </c>
    </row>
    <row r="133" spans="1:11" ht="69" hidden="1" x14ac:dyDescent="0.3">
      <c r="A133" s="208"/>
      <c r="B133" s="40">
        <v>1184</v>
      </c>
      <c r="C133" s="26" t="s">
        <v>175</v>
      </c>
      <c r="D133" s="27">
        <v>0</v>
      </c>
      <c r="E133" s="27">
        <v>0</v>
      </c>
      <c r="F133" s="27">
        <v>0</v>
      </c>
      <c r="G133" s="27">
        <v>0</v>
      </c>
      <c r="H133" s="94" t="e">
        <f t="shared" si="9"/>
        <v>#DIV/0!</v>
      </c>
      <c r="I133" s="94" t="e">
        <f t="shared" si="15"/>
        <v>#DIV/0!</v>
      </c>
      <c r="J133" s="95">
        <f t="shared" si="11"/>
        <v>0</v>
      </c>
      <c r="K133" s="103" t="e">
        <f t="shared" si="12"/>
        <v>#DIV/0!</v>
      </c>
    </row>
    <row r="134" spans="1:11" ht="69" hidden="1" x14ac:dyDescent="0.3">
      <c r="A134" s="208"/>
      <c r="B134" s="40">
        <v>1241</v>
      </c>
      <c r="C134" s="42" t="s">
        <v>176</v>
      </c>
      <c r="D134" s="43">
        <v>0</v>
      </c>
      <c r="E134" s="43">
        <v>0</v>
      </c>
      <c r="F134" s="43">
        <v>0</v>
      </c>
      <c r="G134" s="43">
        <v>0</v>
      </c>
      <c r="H134" s="91" t="e">
        <f t="shared" si="9"/>
        <v>#DIV/0!</v>
      </c>
      <c r="I134" s="91" t="e">
        <f t="shared" si="15"/>
        <v>#DIV/0!</v>
      </c>
      <c r="J134" s="95">
        <f t="shared" si="11"/>
        <v>0</v>
      </c>
      <c r="K134" s="103" t="e">
        <f t="shared" si="12"/>
        <v>#DIV/0!</v>
      </c>
    </row>
    <row r="135" spans="1:11" ht="69" x14ac:dyDescent="0.3">
      <c r="A135" s="208"/>
      <c r="B135" s="40">
        <v>1231</v>
      </c>
      <c r="C135" s="26" t="s">
        <v>184</v>
      </c>
      <c r="D135" s="27">
        <v>0</v>
      </c>
      <c r="E135" s="27">
        <v>356478</v>
      </c>
      <c r="F135" s="27">
        <v>356478</v>
      </c>
      <c r="G135" s="27">
        <v>0</v>
      </c>
      <c r="H135" s="94">
        <f t="shared" si="9"/>
        <v>0</v>
      </c>
      <c r="I135" s="94">
        <f t="shared" si="15"/>
        <v>0</v>
      </c>
      <c r="J135" s="95">
        <f t="shared" si="11"/>
        <v>0</v>
      </c>
      <c r="K135" s="103" t="e">
        <f t="shared" si="12"/>
        <v>#DIV/0!</v>
      </c>
    </row>
    <row r="136" spans="1:11" ht="69" x14ac:dyDescent="0.3">
      <c r="A136" s="208"/>
      <c r="B136" s="40">
        <v>1232</v>
      </c>
      <c r="C136" s="26" t="s">
        <v>196</v>
      </c>
      <c r="D136" s="27">
        <v>0</v>
      </c>
      <c r="E136" s="27">
        <v>3208291</v>
      </c>
      <c r="F136" s="27">
        <v>3208291</v>
      </c>
      <c r="G136" s="27">
        <v>0</v>
      </c>
      <c r="H136" s="94">
        <f t="shared" si="9"/>
        <v>0</v>
      </c>
      <c r="I136" s="94">
        <f t="shared" si="15"/>
        <v>0</v>
      </c>
      <c r="J136" s="95">
        <f t="shared" si="11"/>
        <v>0</v>
      </c>
      <c r="K136" s="103" t="e">
        <f t="shared" si="12"/>
        <v>#DIV/0!</v>
      </c>
    </row>
    <row r="137" spans="1:11" ht="69" x14ac:dyDescent="0.3">
      <c r="A137" s="208"/>
      <c r="B137" s="40">
        <v>1261</v>
      </c>
      <c r="C137" s="26" t="s">
        <v>185</v>
      </c>
      <c r="D137" s="27">
        <v>0</v>
      </c>
      <c r="E137" s="27">
        <v>11028898</v>
      </c>
      <c r="F137" s="27">
        <v>11028898</v>
      </c>
      <c r="G137" s="27">
        <v>3067931.9</v>
      </c>
      <c r="H137" s="94">
        <f t="shared" si="9"/>
        <v>27.817211656141893</v>
      </c>
      <c r="I137" s="94">
        <f t="shared" si="15"/>
        <v>27.817211656141893</v>
      </c>
      <c r="J137" s="95">
        <f t="shared" si="11"/>
        <v>3067931.9</v>
      </c>
      <c r="K137" s="103" t="e">
        <f t="shared" si="12"/>
        <v>#DIV/0!</v>
      </c>
    </row>
    <row r="138" spans="1:11" ht="69" x14ac:dyDescent="0.3">
      <c r="A138" s="208"/>
      <c r="B138" s="40">
        <v>1262</v>
      </c>
      <c r="C138" s="26" t="s">
        <v>197</v>
      </c>
      <c r="D138" s="27">
        <v>0</v>
      </c>
      <c r="E138" s="27">
        <v>99260074</v>
      </c>
      <c r="F138" s="27">
        <v>66461088</v>
      </c>
      <c r="G138" s="27">
        <v>27611387.100000001</v>
      </c>
      <c r="H138" s="94">
        <f t="shared" si="9"/>
        <v>27.817213898107713</v>
      </c>
      <c r="I138" s="94">
        <f t="shared" si="15"/>
        <v>41.545192729917396</v>
      </c>
      <c r="J138" s="95">
        <f t="shared" si="11"/>
        <v>27611387.100000001</v>
      </c>
      <c r="K138" s="103" t="e">
        <f t="shared" si="12"/>
        <v>#DIV/0!</v>
      </c>
    </row>
    <row r="139" spans="1:11" ht="55.2" x14ac:dyDescent="0.3">
      <c r="A139" s="208"/>
      <c r="B139" s="40">
        <v>1279</v>
      </c>
      <c r="C139" s="26" t="s">
        <v>186</v>
      </c>
      <c r="D139" s="27">
        <v>0</v>
      </c>
      <c r="E139" s="27">
        <v>779489.07</v>
      </c>
      <c r="F139" s="27">
        <v>779489.07</v>
      </c>
      <c r="G139" s="27">
        <v>0</v>
      </c>
      <c r="H139" s="94">
        <f t="shared" si="9"/>
        <v>0</v>
      </c>
      <c r="I139" s="94">
        <f t="shared" si="15"/>
        <v>0</v>
      </c>
      <c r="J139" s="95">
        <f t="shared" si="11"/>
        <v>0</v>
      </c>
      <c r="K139" s="103" t="e">
        <f t="shared" si="12"/>
        <v>#DIV/0!</v>
      </c>
    </row>
    <row r="140" spans="1:11" ht="55.2" x14ac:dyDescent="0.3">
      <c r="A140" s="208">
        <v>1161</v>
      </c>
      <c r="B140" s="40">
        <v>1291</v>
      </c>
      <c r="C140" s="26" t="s">
        <v>141</v>
      </c>
      <c r="D140" s="27">
        <v>20204.900000000001</v>
      </c>
      <c r="E140" s="27">
        <v>0</v>
      </c>
      <c r="F140" s="27">
        <v>0</v>
      </c>
      <c r="G140" s="27">
        <v>0</v>
      </c>
      <c r="H140" s="94" t="e">
        <f t="shared" si="9"/>
        <v>#DIV/0!</v>
      </c>
      <c r="I140" s="94" t="e">
        <f t="shared" si="15"/>
        <v>#DIV/0!</v>
      </c>
      <c r="J140" s="95">
        <f t="shared" si="11"/>
        <v>-20204.900000000001</v>
      </c>
      <c r="K140" s="103">
        <f t="shared" si="12"/>
        <v>0</v>
      </c>
    </row>
    <row r="141" spans="1:11" ht="55.2" x14ac:dyDescent="0.3">
      <c r="A141" s="208"/>
      <c r="B141" s="51">
        <v>1292</v>
      </c>
      <c r="C141" s="31" t="s">
        <v>142</v>
      </c>
      <c r="D141" s="32">
        <v>244477.8</v>
      </c>
      <c r="E141" s="32">
        <v>0</v>
      </c>
      <c r="F141" s="32">
        <v>0</v>
      </c>
      <c r="G141" s="32">
        <v>0</v>
      </c>
      <c r="H141" s="95" t="e">
        <f t="shared" si="9"/>
        <v>#DIV/0!</v>
      </c>
      <c r="I141" s="95" t="e">
        <f t="shared" si="15"/>
        <v>#DIV/0!</v>
      </c>
      <c r="J141" s="95">
        <f t="shared" si="11"/>
        <v>-244477.8</v>
      </c>
      <c r="K141" s="103">
        <f t="shared" si="12"/>
        <v>0</v>
      </c>
    </row>
    <row r="142" spans="1:11" ht="41.4" x14ac:dyDescent="0.3">
      <c r="A142" s="208"/>
      <c r="B142" s="51">
        <v>1300</v>
      </c>
      <c r="C142" s="31" t="s">
        <v>187</v>
      </c>
      <c r="D142" s="32">
        <v>0</v>
      </c>
      <c r="E142" s="32">
        <v>1989690</v>
      </c>
      <c r="F142" s="32">
        <v>1989690</v>
      </c>
      <c r="G142" s="32">
        <v>409530</v>
      </c>
      <c r="H142" s="95">
        <f t="shared" si="9"/>
        <v>20.582603320115194</v>
      </c>
      <c r="I142" s="95">
        <f t="shared" si="15"/>
        <v>20.582603320115194</v>
      </c>
      <c r="J142" s="95">
        <f t="shared" si="11"/>
        <v>409530</v>
      </c>
      <c r="K142" s="103" t="e">
        <f t="shared" si="12"/>
        <v>#DIV/0!</v>
      </c>
    </row>
    <row r="143" spans="1:11" ht="41.4" x14ac:dyDescent="0.3">
      <c r="A143" s="208"/>
      <c r="B143" s="40">
        <v>1403</v>
      </c>
      <c r="C143" s="161" t="s">
        <v>163</v>
      </c>
      <c r="D143" s="27">
        <v>1283534.99</v>
      </c>
      <c r="E143" s="27">
        <v>0</v>
      </c>
      <c r="F143" s="27">
        <v>0</v>
      </c>
      <c r="G143" s="27">
        <v>0</v>
      </c>
      <c r="H143" s="94" t="e">
        <f t="shared" si="9"/>
        <v>#DIV/0!</v>
      </c>
      <c r="I143" s="94" t="e">
        <f t="shared" si="15"/>
        <v>#DIV/0!</v>
      </c>
      <c r="J143" s="94">
        <f t="shared" si="11"/>
        <v>-1283534.99</v>
      </c>
      <c r="K143" s="103">
        <f t="shared" si="12"/>
        <v>0</v>
      </c>
    </row>
    <row r="144" spans="1:11" ht="55.8" thickBot="1" x14ac:dyDescent="0.35">
      <c r="A144" s="208"/>
      <c r="B144" s="114">
        <v>1700</v>
      </c>
      <c r="C144" s="154" t="s">
        <v>177</v>
      </c>
      <c r="D144" s="155">
        <v>494406.91</v>
      </c>
      <c r="E144" s="155">
        <v>611457.97</v>
      </c>
      <c r="F144" s="155">
        <v>611457.97</v>
      </c>
      <c r="G144" s="155">
        <v>183257.11</v>
      </c>
      <c r="H144" s="167">
        <f t="shared" si="9"/>
        <v>29.97051620735273</v>
      </c>
      <c r="I144" s="167">
        <f t="shared" si="15"/>
        <v>29.97051620735273</v>
      </c>
      <c r="J144" s="94">
        <f t="shared" si="11"/>
        <v>-311149.8</v>
      </c>
      <c r="K144" s="103">
        <f t="shared" si="12"/>
        <v>37.066049501613961</v>
      </c>
    </row>
    <row r="145" spans="1:11" ht="14.4" thickBot="1" x14ac:dyDescent="0.35">
      <c r="A145" s="208">
        <v>1170</v>
      </c>
      <c r="B145" s="36"/>
      <c r="C145" s="37" t="s">
        <v>49</v>
      </c>
      <c r="D145" s="45">
        <f t="shared" ref="D145" si="18">D146+D147</f>
        <v>2966881.02</v>
      </c>
      <c r="E145" s="45">
        <f>SUM(E146:E148)</f>
        <v>4150</v>
      </c>
      <c r="F145" s="45">
        <f t="shared" ref="F145:G145" si="19">SUM(F146:F148)</f>
        <v>2075</v>
      </c>
      <c r="G145" s="45">
        <f t="shared" si="19"/>
        <v>4150</v>
      </c>
      <c r="H145" s="18">
        <f t="shared" si="9"/>
        <v>100</v>
      </c>
      <c r="I145" s="18">
        <f t="shared" si="15"/>
        <v>200</v>
      </c>
      <c r="J145" s="18">
        <f t="shared" si="11"/>
        <v>-2962731.02</v>
      </c>
      <c r="K145" s="19">
        <f t="shared" ref="K145:K148" si="20">G145/D145*100</f>
        <v>0.13987753374754475</v>
      </c>
    </row>
    <row r="146" spans="1:11" ht="27.6" x14ac:dyDescent="0.3">
      <c r="A146" s="207"/>
      <c r="B146" s="39">
        <v>2010</v>
      </c>
      <c r="C146" s="21" t="s">
        <v>50</v>
      </c>
      <c r="D146" s="22">
        <v>2966881.02</v>
      </c>
      <c r="E146" s="22">
        <v>0</v>
      </c>
      <c r="F146" s="22">
        <v>0</v>
      </c>
      <c r="G146" s="22">
        <v>0</v>
      </c>
      <c r="H146" s="90" t="e">
        <f t="shared" ref="H146:H148" si="21">G146/E146*100</f>
        <v>#DIV/0!</v>
      </c>
      <c r="I146" s="90" t="e">
        <f t="shared" si="15"/>
        <v>#DIV/0!</v>
      </c>
      <c r="J146" s="90">
        <f t="shared" ref="J146:J148" si="22">G146-D146</f>
        <v>-2966881.02</v>
      </c>
      <c r="K146" s="102">
        <f t="shared" si="20"/>
        <v>0</v>
      </c>
    </row>
    <row r="147" spans="1:11" ht="42" hidden="1" thickBot="1" x14ac:dyDescent="0.35">
      <c r="A147" s="101">
        <v>2000</v>
      </c>
      <c r="B147" s="222">
        <v>2111</v>
      </c>
      <c r="C147" s="26" t="s">
        <v>51</v>
      </c>
      <c r="D147" s="27">
        <v>0</v>
      </c>
      <c r="E147" s="27">
        <v>0</v>
      </c>
      <c r="F147" s="27">
        <v>0</v>
      </c>
      <c r="G147" s="27">
        <v>0</v>
      </c>
      <c r="H147" s="94" t="e">
        <f t="shared" si="21"/>
        <v>#DIV/0!</v>
      </c>
      <c r="I147" s="94" t="e">
        <f t="shared" si="15"/>
        <v>#DIV/0!</v>
      </c>
      <c r="J147" s="94">
        <f t="shared" si="22"/>
        <v>0</v>
      </c>
      <c r="K147" s="223" t="e">
        <f t="shared" si="20"/>
        <v>#DIV/0!</v>
      </c>
    </row>
    <row r="148" spans="1:11" ht="14.4" thickBot="1" x14ac:dyDescent="0.35">
      <c r="A148" s="216"/>
      <c r="B148" s="41">
        <v>2152</v>
      </c>
      <c r="C148" s="42" t="s">
        <v>164</v>
      </c>
      <c r="D148" s="43">
        <v>0</v>
      </c>
      <c r="E148" s="43">
        <v>4150</v>
      </c>
      <c r="F148" s="43">
        <v>2075</v>
      </c>
      <c r="G148" s="43">
        <v>4150</v>
      </c>
      <c r="H148" s="94">
        <f t="shared" si="21"/>
        <v>100</v>
      </c>
      <c r="I148" s="94">
        <f t="shared" si="15"/>
        <v>200</v>
      </c>
      <c r="J148" s="94">
        <f t="shared" si="22"/>
        <v>4150</v>
      </c>
      <c r="K148" s="223" t="e">
        <f t="shared" si="20"/>
        <v>#DIV/0!</v>
      </c>
    </row>
    <row r="149" spans="1:11" ht="14.4" thickBot="1" x14ac:dyDescent="0.35">
      <c r="A149" s="208">
        <v>2111</v>
      </c>
      <c r="B149" s="36"/>
      <c r="C149" s="37" t="s">
        <v>52</v>
      </c>
      <c r="D149" s="100">
        <f t="shared" ref="D149" si="23">D150+D151+D153</f>
        <v>1884676.46</v>
      </c>
      <c r="E149" s="100">
        <f>SUM(E150:E153)</f>
        <v>2360497.21</v>
      </c>
      <c r="F149" s="100">
        <f t="shared" ref="F149:G149" si="24">SUM(F150:F153)</f>
        <v>1180248.6099999999</v>
      </c>
      <c r="G149" s="100">
        <f t="shared" si="24"/>
        <v>1648151.82</v>
      </c>
      <c r="H149" s="18">
        <f t="shared" si="9"/>
        <v>69.822231223903884</v>
      </c>
      <c r="I149" s="106">
        <f t="shared" si="15"/>
        <v>139.64446185621858</v>
      </c>
      <c r="J149" s="18">
        <f t="shared" si="11"/>
        <v>-236524.6399999999</v>
      </c>
      <c r="K149" s="19">
        <f t="shared" si="12"/>
        <v>87.450119687917166</v>
      </c>
    </row>
    <row r="150" spans="1:11" ht="55.8" thickBot="1" x14ac:dyDescent="0.35">
      <c r="A150" s="207"/>
      <c r="B150" s="39">
        <v>3104</v>
      </c>
      <c r="C150" s="21" t="s">
        <v>57</v>
      </c>
      <c r="D150" s="22">
        <v>939934.98</v>
      </c>
      <c r="E150" s="22">
        <v>2005643.7</v>
      </c>
      <c r="F150" s="22">
        <v>1002821.85</v>
      </c>
      <c r="G150" s="22">
        <v>1293298.31</v>
      </c>
      <c r="H150" s="90">
        <f t="shared" si="9"/>
        <v>64.482954275477738</v>
      </c>
      <c r="I150" s="90">
        <f t="shared" si="15"/>
        <v>128.96590855095548</v>
      </c>
      <c r="J150" s="90">
        <f t="shared" si="11"/>
        <v>353363.33000000007</v>
      </c>
      <c r="K150" s="102">
        <f t="shared" si="12"/>
        <v>137.59444403271382</v>
      </c>
    </row>
    <row r="151" spans="1:11" ht="28.2" thickBot="1" x14ac:dyDescent="0.35">
      <c r="A151" s="101">
        <v>3000</v>
      </c>
      <c r="B151" s="51">
        <v>3121</v>
      </c>
      <c r="C151" s="31" t="s">
        <v>59</v>
      </c>
      <c r="D151" s="32">
        <v>944741.48</v>
      </c>
      <c r="E151" s="32">
        <v>354853.51</v>
      </c>
      <c r="F151" s="32">
        <v>177426.76</v>
      </c>
      <c r="G151" s="32">
        <v>354853.51</v>
      </c>
      <c r="H151" s="95">
        <f t="shared" si="9"/>
        <v>100</v>
      </c>
      <c r="I151" s="94">
        <f t="shared" si="15"/>
        <v>199.99999436387159</v>
      </c>
      <c r="J151" s="95">
        <f t="shared" si="11"/>
        <v>-589887.97</v>
      </c>
      <c r="K151" s="104">
        <f t="shared" si="12"/>
        <v>37.560911372283563</v>
      </c>
    </row>
    <row r="152" spans="1:11" ht="69.599999999999994" hidden="1" thickBot="1" x14ac:dyDescent="0.35">
      <c r="A152" s="216"/>
      <c r="B152" s="51">
        <v>3221</v>
      </c>
      <c r="C152" s="165" t="s">
        <v>169</v>
      </c>
      <c r="D152" s="32">
        <v>0</v>
      </c>
      <c r="E152" s="32">
        <v>0</v>
      </c>
      <c r="F152" s="32">
        <v>0</v>
      </c>
      <c r="G152" s="32">
        <v>0</v>
      </c>
      <c r="H152" s="95" t="e">
        <f t="shared" si="9"/>
        <v>#DIV/0!</v>
      </c>
      <c r="I152" s="91" t="e">
        <f t="shared" si="15"/>
        <v>#DIV/0!</v>
      </c>
      <c r="J152" s="95">
        <f t="shared" si="11"/>
        <v>0</v>
      </c>
      <c r="K152" s="104" t="e">
        <f t="shared" si="12"/>
        <v>#DIV/0!</v>
      </c>
    </row>
    <row r="153" spans="1:11" ht="28.2" hidden="1" thickBot="1" x14ac:dyDescent="0.35">
      <c r="A153" s="202" t="s">
        <v>56</v>
      </c>
      <c r="B153" s="54">
        <v>3242</v>
      </c>
      <c r="C153" s="55" t="s">
        <v>63</v>
      </c>
      <c r="D153" s="56">
        <v>0</v>
      </c>
      <c r="E153" s="56">
        <v>0</v>
      </c>
      <c r="F153" s="56">
        <v>0</v>
      </c>
      <c r="G153" s="56">
        <v>0</v>
      </c>
      <c r="H153" s="95" t="e">
        <f t="shared" si="9"/>
        <v>#DIV/0!</v>
      </c>
      <c r="I153" s="105" t="e">
        <f t="shared" si="15"/>
        <v>#DIV/0!</v>
      </c>
      <c r="J153" s="95">
        <f t="shared" si="11"/>
        <v>0</v>
      </c>
      <c r="K153" s="104" t="e">
        <f t="shared" si="12"/>
        <v>#DIV/0!</v>
      </c>
    </row>
    <row r="154" spans="1:11" ht="14.4" thickBot="1" x14ac:dyDescent="0.35">
      <c r="A154" s="204" t="s">
        <v>58</v>
      </c>
      <c r="B154" s="36"/>
      <c r="C154" s="37" t="s">
        <v>64</v>
      </c>
      <c r="D154" s="100">
        <f t="shared" ref="D154" si="25">SUM(D155:D157)</f>
        <v>626653.40999999992</v>
      </c>
      <c r="E154" s="100">
        <f>SUM(E155:E157)</f>
        <v>864011.07000000007</v>
      </c>
      <c r="F154" s="100">
        <f t="shared" ref="F154:G154" si="26">SUM(F155:F157)</f>
        <v>432005.54000000004</v>
      </c>
      <c r="G154" s="100">
        <f t="shared" si="26"/>
        <v>575375.63</v>
      </c>
      <c r="H154" s="18">
        <f t="shared" si="9"/>
        <v>66.593548390531609</v>
      </c>
      <c r="I154" s="18"/>
      <c r="J154" s="18">
        <f t="shared" si="11"/>
        <v>-51277.779999999912</v>
      </c>
      <c r="K154" s="19">
        <f t="shared" si="12"/>
        <v>91.817202430925903</v>
      </c>
    </row>
    <row r="155" spans="1:11" ht="14.4" thickBot="1" x14ac:dyDescent="0.35">
      <c r="A155" s="210"/>
      <c r="B155" s="39">
        <v>4030</v>
      </c>
      <c r="C155" s="21" t="s">
        <v>66</v>
      </c>
      <c r="D155" s="22">
        <v>143375.74</v>
      </c>
      <c r="E155" s="22">
        <v>75547.520000000004</v>
      </c>
      <c r="F155" s="22">
        <v>37773.760000000002</v>
      </c>
      <c r="G155" s="22">
        <v>75547.520000000004</v>
      </c>
      <c r="H155" s="90">
        <f t="shared" si="9"/>
        <v>100</v>
      </c>
      <c r="I155" s="90">
        <f t="shared" si="15"/>
        <v>200</v>
      </c>
      <c r="J155" s="90">
        <f t="shared" si="11"/>
        <v>-67828.219999999987</v>
      </c>
      <c r="K155" s="104">
        <f t="shared" si="12"/>
        <v>52.69198261853785</v>
      </c>
    </row>
    <row r="156" spans="1:11" ht="14.4" thickBot="1" x14ac:dyDescent="0.35">
      <c r="A156" s="101">
        <v>4000</v>
      </c>
      <c r="B156" s="40">
        <v>4040</v>
      </c>
      <c r="C156" s="26" t="s">
        <v>68</v>
      </c>
      <c r="D156" s="27">
        <v>0</v>
      </c>
      <c r="E156" s="27">
        <v>91632</v>
      </c>
      <c r="F156" s="27">
        <v>45816</v>
      </c>
      <c r="G156" s="27">
        <v>87632</v>
      </c>
      <c r="H156" s="90">
        <f t="shared" ref="H156:H161" si="27">G156/E156*100</f>
        <v>95.634712764099888</v>
      </c>
      <c r="I156" s="90">
        <f t="shared" si="15"/>
        <v>191.26942552819978</v>
      </c>
      <c r="J156" s="90">
        <f t="shared" ref="J156:J161" si="28">G156-D156</f>
        <v>87632</v>
      </c>
      <c r="K156" s="104" t="e">
        <f t="shared" ref="K156:K161" si="29">G156/D156*100</f>
        <v>#DIV/0!</v>
      </c>
    </row>
    <row r="157" spans="1:11" ht="28.2" thickBot="1" x14ac:dyDescent="0.35">
      <c r="A157" s="202" t="s">
        <v>65</v>
      </c>
      <c r="B157" s="51">
        <v>4060</v>
      </c>
      <c r="C157" s="31" t="s">
        <v>70</v>
      </c>
      <c r="D157" s="32">
        <v>483277.67</v>
      </c>
      <c r="E157" s="32">
        <v>696831.55</v>
      </c>
      <c r="F157" s="32">
        <v>348415.78</v>
      </c>
      <c r="G157" s="32">
        <v>412196.11</v>
      </c>
      <c r="H157" s="90">
        <f t="shared" si="27"/>
        <v>59.152905748885786</v>
      </c>
      <c r="I157" s="90">
        <f t="shared" si="15"/>
        <v>118.30580980000387</v>
      </c>
      <c r="J157" s="90">
        <f t="shared" si="28"/>
        <v>-71081.56</v>
      </c>
      <c r="K157" s="104">
        <f t="shared" si="29"/>
        <v>85.291776464656436</v>
      </c>
    </row>
    <row r="158" spans="1:11" ht="14.4" hidden="1" thickBot="1" x14ac:dyDescent="0.35">
      <c r="A158" s="203" t="s">
        <v>67</v>
      </c>
      <c r="B158" s="54">
        <v>4082</v>
      </c>
      <c r="C158" s="55" t="s">
        <v>74</v>
      </c>
      <c r="D158" s="56">
        <v>0</v>
      </c>
      <c r="E158" s="56">
        <v>0</v>
      </c>
      <c r="F158" s="56">
        <v>0</v>
      </c>
      <c r="G158" s="56">
        <v>0</v>
      </c>
      <c r="H158" s="90" t="e">
        <f t="shared" si="27"/>
        <v>#DIV/0!</v>
      </c>
      <c r="I158" s="90" t="e">
        <f t="shared" si="15"/>
        <v>#DIV/0!</v>
      </c>
      <c r="J158" s="90">
        <f t="shared" si="28"/>
        <v>0</v>
      </c>
      <c r="K158" s="104" t="e">
        <f t="shared" si="29"/>
        <v>#DIV/0!</v>
      </c>
    </row>
    <row r="159" spans="1:11" ht="14.4" thickBot="1" x14ac:dyDescent="0.35">
      <c r="A159" s="204" t="s">
        <v>69</v>
      </c>
      <c r="B159" s="36"/>
      <c r="C159" s="37" t="s">
        <v>75</v>
      </c>
      <c r="D159" s="100">
        <f t="shared" ref="D159" si="30">D160+D161</f>
        <v>32646</v>
      </c>
      <c r="E159" s="100">
        <f>SUM(E161)</f>
        <v>22042.400000000001</v>
      </c>
      <c r="F159" s="100">
        <f t="shared" ref="F159:G159" si="31">SUM(F161)</f>
        <v>11021.2</v>
      </c>
      <c r="G159" s="100">
        <f t="shared" si="31"/>
        <v>22042.400000000001</v>
      </c>
      <c r="H159" s="18">
        <f t="shared" si="27"/>
        <v>100</v>
      </c>
      <c r="I159" s="18"/>
      <c r="J159" s="18">
        <f t="shared" si="28"/>
        <v>-10603.599999999999</v>
      </c>
      <c r="K159" s="19"/>
    </row>
    <row r="160" spans="1:11" ht="28.2" hidden="1" thickBot="1" x14ac:dyDescent="0.35">
      <c r="A160" s="210"/>
      <c r="B160" s="39">
        <v>5011</v>
      </c>
      <c r="C160" s="26" t="s">
        <v>77</v>
      </c>
      <c r="D160" s="22">
        <v>0</v>
      </c>
      <c r="E160" s="22">
        <v>0</v>
      </c>
      <c r="F160" s="22">
        <v>0</v>
      </c>
      <c r="G160" s="22">
        <v>0</v>
      </c>
      <c r="H160" s="90" t="e">
        <f t="shared" si="27"/>
        <v>#DIV/0!</v>
      </c>
      <c r="I160" s="90" t="e">
        <f t="shared" si="15"/>
        <v>#DIV/0!</v>
      </c>
      <c r="J160" s="90">
        <f t="shared" si="28"/>
        <v>0</v>
      </c>
      <c r="K160" s="104" t="e">
        <f t="shared" si="29"/>
        <v>#DIV/0!</v>
      </c>
    </row>
    <row r="161" spans="1:11" ht="28.2" thickBot="1" x14ac:dyDescent="0.35">
      <c r="A161" s="101">
        <v>5000</v>
      </c>
      <c r="B161" s="51">
        <v>5031</v>
      </c>
      <c r="C161" s="31" t="s">
        <v>81</v>
      </c>
      <c r="D161" s="32">
        <v>32646</v>
      </c>
      <c r="E161" s="32">
        <v>22042.400000000001</v>
      </c>
      <c r="F161" s="32">
        <v>11021.2</v>
      </c>
      <c r="G161" s="32">
        <v>22042.400000000001</v>
      </c>
      <c r="H161" s="91">
        <f t="shared" si="27"/>
        <v>100</v>
      </c>
      <c r="I161" s="91">
        <f t="shared" si="15"/>
        <v>200</v>
      </c>
      <c r="J161" s="91">
        <f t="shared" si="28"/>
        <v>-10603.599999999999</v>
      </c>
      <c r="K161" s="104">
        <f t="shared" si="29"/>
        <v>67.519451081296339</v>
      </c>
    </row>
    <row r="162" spans="1:11" ht="14.4" thickBot="1" x14ac:dyDescent="0.35">
      <c r="A162" s="205">
        <v>5011</v>
      </c>
      <c r="B162" s="36"/>
      <c r="C162" s="37" t="s">
        <v>83</v>
      </c>
      <c r="D162" s="100">
        <f t="shared" ref="D162" si="32">SUM(D164:D166)</f>
        <v>219938</v>
      </c>
      <c r="E162" s="100">
        <f>SUM(E163:E165)</f>
        <v>2233837.38</v>
      </c>
      <c r="F162" s="100">
        <f t="shared" ref="F162:G162" si="33">SUM(F163:F165)</f>
        <v>1231918.69</v>
      </c>
      <c r="G162" s="100">
        <f t="shared" si="33"/>
        <v>2003837.38</v>
      </c>
      <c r="H162" s="18">
        <f t="shared" si="9"/>
        <v>89.703816309135263</v>
      </c>
      <c r="I162" s="106">
        <f t="shared" si="15"/>
        <v>162.65987327459089</v>
      </c>
      <c r="J162" s="18">
        <f t="shared" si="11"/>
        <v>1783899.38</v>
      </c>
      <c r="K162" s="19">
        <f t="shared" si="12"/>
        <v>911.0919349998635</v>
      </c>
    </row>
    <row r="163" spans="1:11" ht="42" thickBot="1" x14ac:dyDescent="0.35">
      <c r="A163" s="206">
        <v>5031</v>
      </c>
      <c r="B163" s="107">
        <v>6020</v>
      </c>
      <c r="C163" s="21" t="s">
        <v>87</v>
      </c>
      <c r="D163" s="108">
        <v>0</v>
      </c>
      <c r="E163" s="108">
        <v>230000</v>
      </c>
      <c r="F163" s="108">
        <v>230000</v>
      </c>
      <c r="G163" s="108">
        <v>0</v>
      </c>
      <c r="H163" s="90">
        <f t="shared" si="9"/>
        <v>0</v>
      </c>
      <c r="I163" s="90">
        <f t="shared" si="15"/>
        <v>0</v>
      </c>
      <c r="J163" s="90">
        <f t="shared" si="11"/>
        <v>0</v>
      </c>
      <c r="K163" s="109" t="e">
        <f t="shared" si="12"/>
        <v>#DIV/0!</v>
      </c>
    </row>
    <row r="164" spans="1:11" ht="14.4" thickBot="1" x14ac:dyDescent="0.35">
      <c r="A164" s="101">
        <v>6000</v>
      </c>
      <c r="B164" s="40">
        <v>6030</v>
      </c>
      <c r="C164" s="26" t="s">
        <v>89</v>
      </c>
      <c r="D164" s="27">
        <v>70000</v>
      </c>
      <c r="E164" s="27">
        <v>0</v>
      </c>
      <c r="F164" s="27">
        <v>0</v>
      </c>
      <c r="G164" s="27">
        <v>0</v>
      </c>
      <c r="H164" s="90" t="e">
        <f t="shared" ref="H164:H207" si="34">G164/E164*100</f>
        <v>#DIV/0!</v>
      </c>
      <c r="I164" s="90" t="e">
        <f t="shared" si="15"/>
        <v>#DIV/0!</v>
      </c>
      <c r="J164" s="90">
        <f t="shared" ref="J164:J207" si="35">G164-D164</f>
        <v>-70000</v>
      </c>
      <c r="K164" s="104">
        <f t="shared" ref="K164:K207" si="36">G164/D164*100</f>
        <v>0</v>
      </c>
    </row>
    <row r="165" spans="1:11" ht="14.4" thickBot="1" x14ac:dyDescent="0.35">
      <c r="A165" s="207">
        <v>6020</v>
      </c>
      <c r="B165" s="51">
        <v>6040</v>
      </c>
      <c r="C165" s="31" t="s">
        <v>91</v>
      </c>
      <c r="D165" s="32">
        <v>149938</v>
      </c>
      <c r="E165" s="32">
        <v>2003837.38</v>
      </c>
      <c r="F165" s="32">
        <v>1001918.69</v>
      </c>
      <c r="G165" s="32">
        <v>2003837.38</v>
      </c>
      <c r="H165" s="90">
        <f t="shared" si="34"/>
        <v>100</v>
      </c>
      <c r="I165" s="90">
        <f t="shared" si="15"/>
        <v>200</v>
      </c>
      <c r="J165" s="90">
        <f t="shared" si="35"/>
        <v>1853899.38</v>
      </c>
      <c r="K165" s="104">
        <f t="shared" si="36"/>
        <v>1336.4439835131855</v>
      </c>
    </row>
    <row r="166" spans="1:11" ht="28.2" hidden="1" thickBot="1" x14ac:dyDescent="0.35">
      <c r="A166" s="203" t="s">
        <v>88</v>
      </c>
      <c r="B166" s="51">
        <v>6090</v>
      </c>
      <c r="C166" s="31" t="s">
        <v>95</v>
      </c>
      <c r="D166" s="33">
        <v>0</v>
      </c>
      <c r="E166" s="33">
        <v>0</v>
      </c>
      <c r="F166" s="33">
        <v>0</v>
      </c>
      <c r="G166" s="33">
        <v>0</v>
      </c>
      <c r="H166" s="91" t="e">
        <f t="shared" si="34"/>
        <v>#DIV/0!</v>
      </c>
      <c r="I166" s="91" t="e">
        <f t="shared" si="15"/>
        <v>#DIV/0!</v>
      </c>
      <c r="J166" s="91">
        <f t="shared" si="35"/>
        <v>0</v>
      </c>
      <c r="K166" s="104" t="e">
        <f t="shared" si="36"/>
        <v>#DIV/0!</v>
      </c>
    </row>
    <row r="167" spans="1:11" ht="14.4" thickBot="1" x14ac:dyDescent="0.35">
      <c r="A167" s="204" t="s">
        <v>90</v>
      </c>
      <c r="B167" s="36"/>
      <c r="C167" s="37" t="s">
        <v>96</v>
      </c>
      <c r="D167" s="100">
        <f>SUM(D168:D176)</f>
        <v>2643729.56</v>
      </c>
      <c r="E167" s="100">
        <f>SUM(E168:E177)</f>
        <v>2231686</v>
      </c>
      <c r="F167" s="100">
        <f t="shared" ref="F167:G167" si="37">SUM(F168:F177)</f>
        <v>2231686</v>
      </c>
      <c r="G167" s="100">
        <f t="shared" si="37"/>
        <v>0</v>
      </c>
      <c r="H167" s="18">
        <f t="shared" si="34"/>
        <v>0</v>
      </c>
      <c r="I167" s="106">
        <f t="shared" si="15"/>
        <v>0</v>
      </c>
      <c r="J167" s="18">
        <f t="shared" si="35"/>
        <v>-2643729.56</v>
      </c>
      <c r="K167" s="19">
        <f t="shared" si="36"/>
        <v>0</v>
      </c>
    </row>
    <row r="168" spans="1:11" x14ac:dyDescent="0.3">
      <c r="A168" s="210"/>
      <c r="B168" s="39">
        <v>7130</v>
      </c>
      <c r="C168" s="21" t="s">
        <v>143</v>
      </c>
      <c r="D168" s="22">
        <v>74000</v>
      </c>
      <c r="E168" s="22">
        <v>120000</v>
      </c>
      <c r="F168" s="22">
        <v>120000</v>
      </c>
      <c r="G168" s="22">
        <v>0</v>
      </c>
      <c r="H168" s="90">
        <f t="shared" si="34"/>
        <v>0</v>
      </c>
      <c r="I168" s="90">
        <f t="shared" si="15"/>
        <v>0</v>
      </c>
      <c r="J168" s="90">
        <f t="shared" si="35"/>
        <v>-74000</v>
      </c>
      <c r="K168" s="102">
        <f t="shared" si="36"/>
        <v>0</v>
      </c>
    </row>
    <row r="169" spans="1:11" hidden="1" x14ac:dyDescent="0.3">
      <c r="A169" s="210"/>
      <c r="B169" s="39">
        <v>7321</v>
      </c>
      <c r="C169" s="162" t="s">
        <v>170</v>
      </c>
      <c r="D169" s="22">
        <v>0</v>
      </c>
      <c r="E169" s="22">
        <v>0</v>
      </c>
      <c r="F169" s="22">
        <v>0</v>
      </c>
      <c r="G169" s="22">
        <v>0</v>
      </c>
      <c r="H169" s="90" t="e">
        <f t="shared" si="34"/>
        <v>#DIV/0!</v>
      </c>
      <c r="I169" s="90" t="e">
        <f t="shared" si="15"/>
        <v>#DIV/0!</v>
      </c>
      <c r="J169" s="90">
        <f t="shared" si="35"/>
        <v>0</v>
      </c>
      <c r="K169" s="102" t="e">
        <f t="shared" si="36"/>
        <v>#DIV/0!</v>
      </c>
    </row>
    <row r="170" spans="1:11" ht="41.4" hidden="1" x14ac:dyDescent="0.3">
      <c r="A170" s="210"/>
      <c r="B170" s="39">
        <v>7363</v>
      </c>
      <c r="C170" s="21" t="s">
        <v>144</v>
      </c>
      <c r="D170" s="22">
        <v>0</v>
      </c>
      <c r="E170" s="22">
        <v>0</v>
      </c>
      <c r="F170" s="22">
        <v>0</v>
      </c>
      <c r="G170" s="22">
        <v>0</v>
      </c>
      <c r="H170" s="90" t="e">
        <f t="shared" si="34"/>
        <v>#DIV/0!</v>
      </c>
      <c r="I170" s="90" t="e">
        <f t="shared" si="15"/>
        <v>#DIV/0!</v>
      </c>
      <c r="J170" s="90">
        <f t="shared" si="35"/>
        <v>0</v>
      </c>
      <c r="K170" s="103" t="e">
        <f t="shared" si="36"/>
        <v>#DIV/0!</v>
      </c>
    </row>
    <row r="171" spans="1:11" ht="27.6" x14ac:dyDescent="0.3">
      <c r="A171" s="210"/>
      <c r="B171" s="39">
        <v>7367</v>
      </c>
      <c r="C171" s="21" t="s">
        <v>188</v>
      </c>
      <c r="D171" s="22">
        <v>0</v>
      </c>
      <c r="E171" s="22">
        <v>660956</v>
      </c>
      <c r="F171" s="22">
        <v>660956</v>
      </c>
      <c r="G171" s="22">
        <v>0</v>
      </c>
      <c r="H171" s="90">
        <f t="shared" si="34"/>
        <v>0</v>
      </c>
      <c r="I171" s="90">
        <f t="shared" si="15"/>
        <v>0</v>
      </c>
      <c r="J171" s="90">
        <f t="shared" si="35"/>
        <v>0</v>
      </c>
      <c r="K171" s="103" t="e">
        <f t="shared" si="36"/>
        <v>#DIV/0!</v>
      </c>
    </row>
    <row r="172" spans="1:11" ht="69.599999999999994" thickBot="1" x14ac:dyDescent="0.35">
      <c r="A172" s="210"/>
      <c r="B172" s="39">
        <v>7384</v>
      </c>
      <c r="C172" s="21" t="s">
        <v>145</v>
      </c>
      <c r="D172" s="22">
        <v>2569729.56</v>
      </c>
      <c r="E172" s="22">
        <v>0</v>
      </c>
      <c r="F172" s="22">
        <v>0</v>
      </c>
      <c r="G172" s="22">
        <v>0</v>
      </c>
      <c r="H172" s="90" t="e">
        <f t="shared" si="34"/>
        <v>#DIV/0!</v>
      </c>
      <c r="I172" s="90" t="e">
        <f t="shared" si="15"/>
        <v>#DIV/0!</v>
      </c>
      <c r="J172" s="90">
        <f t="shared" si="35"/>
        <v>-2569729.56</v>
      </c>
      <c r="K172" s="103">
        <f t="shared" si="36"/>
        <v>0</v>
      </c>
    </row>
    <row r="173" spans="1:11" ht="28.2" thickBot="1" x14ac:dyDescent="0.35">
      <c r="A173" s="101">
        <v>7000</v>
      </c>
      <c r="B173" s="40">
        <v>7350</v>
      </c>
      <c r="C173" s="26" t="s">
        <v>97</v>
      </c>
      <c r="D173" s="27">
        <v>0</v>
      </c>
      <c r="E173" s="27">
        <v>200000</v>
      </c>
      <c r="F173" s="27">
        <v>200000</v>
      </c>
      <c r="G173" s="27">
        <v>0</v>
      </c>
      <c r="H173" s="90">
        <f t="shared" si="34"/>
        <v>0</v>
      </c>
      <c r="I173" s="90">
        <f t="shared" si="15"/>
        <v>0</v>
      </c>
      <c r="J173" s="90">
        <f t="shared" si="35"/>
        <v>0</v>
      </c>
      <c r="K173" s="104" t="e">
        <f t="shared" si="36"/>
        <v>#DIV/0!</v>
      </c>
    </row>
    <row r="174" spans="1:11" ht="41.4" hidden="1" x14ac:dyDescent="0.3">
      <c r="A174" s="202" t="s">
        <v>146</v>
      </c>
      <c r="B174" s="40">
        <v>7363</v>
      </c>
      <c r="C174" s="26" t="s">
        <v>144</v>
      </c>
      <c r="D174" s="27">
        <v>0</v>
      </c>
      <c r="E174" s="27">
        <v>0</v>
      </c>
      <c r="F174" s="27">
        <v>0</v>
      </c>
      <c r="G174" s="27">
        <v>0</v>
      </c>
      <c r="H174" s="90" t="e">
        <f t="shared" si="34"/>
        <v>#DIV/0!</v>
      </c>
      <c r="I174" s="90" t="e">
        <f t="shared" si="15"/>
        <v>#DIV/0!</v>
      </c>
      <c r="J174" s="90">
        <f t="shared" si="35"/>
        <v>0</v>
      </c>
      <c r="K174" s="104" t="e">
        <f t="shared" si="36"/>
        <v>#DIV/0!</v>
      </c>
    </row>
    <row r="175" spans="1:11" hidden="1" x14ac:dyDescent="0.3">
      <c r="A175" s="203" t="s">
        <v>147</v>
      </c>
      <c r="B175" s="41">
        <v>7390</v>
      </c>
      <c r="C175" s="31" t="s">
        <v>99</v>
      </c>
      <c r="D175" s="43">
        <v>0</v>
      </c>
      <c r="E175" s="43">
        <v>0</v>
      </c>
      <c r="F175" s="43">
        <v>0</v>
      </c>
      <c r="G175" s="43">
        <v>0</v>
      </c>
      <c r="H175" s="90" t="e">
        <f t="shared" si="34"/>
        <v>#DIV/0!</v>
      </c>
      <c r="I175" s="90" t="e">
        <f t="shared" si="15"/>
        <v>#DIV/0!</v>
      </c>
      <c r="J175" s="90">
        <f t="shared" si="35"/>
        <v>0</v>
      </c>
      <c r="K175" s="104" t="e">
        <f t="shared" si="36"/>
        <v>#DIV/0!</v>
      </c>
    </row>
    <row r="176" spans="1:11" ht="27.6" hidden="1" x14ac:dyDescent="0.3">
      <c r="A176" s="203" t="s">
        <v>148</v>
      </c>
      <c r="B176" s="51">
        <v>7461</v>
      </c>
      <c r="C176" s="31" t="s">
        <v>104</v>
      </c>
      <c r="D176" s="32">
        <v>0</v>
      </c>
      <c r="E176" s="32">
        <v>0</v>
      </c>
      <c r="F176" s="32">
        <v>0</v>
      </c>
      <c r="G176" s="32">
        <v>0</v>
      </c>
      <c r="H176" s="90" t="e">
        <f t="shared" si="34"/>
        <v>#DIV/0!</v>
      </c>
      <c r="I176" s="90" t="e">
        <f t="shared" si="15"/>
        <v>#DIV/0!</v>
      </c>
      <c r="J176" s="90">
        <f t="shared" si="35"/>
        <v>0</v>
      </c>
      <c r="K176" s="104" t="e">
        <f t="shared" si="36"/>
        <v>#DIV/0!</v>
      </c>
    </row>
    <row r="177" spans="1:11" ht="42" thickBot="1" x14ac:dyDescent="0.35">
      <c r="A177" s="210"/>
      <c r="B177" s="51">
        <v>7480</v>
      </c>
      <c r="C177" s="31" t="s">
        <v>189</v>
      </c>
      <c r="D177" s="32">
        <v>0</v>
      </c>
      <c r="E177" s="32">
        <v>1250730</v>
      </c>
      <c r="F177" s="32">
        <v>1250730</v>
      </c>
      <c r="G177" s="32">
        <v>0</v>
      </c>
      <c r="H177" s="91">
        <f t="shared" si="34"/>
        <v>0</v>
      </c>
      <c r="I177" s="91">
        <f t="shared" si="15"/>
        <v>0</v>
      </c>
      <c r="J177" s="91">
        <f t="shared" si="35"/>
        <v>0</v>
      </c>
      <c r="K177" s="104" t="e">
        <f t="shared" si="36"/>
        <v>#DIV/0!</v>
      </c>
    </row>
    <row r="178" spans="1:11" ht="28.5" hidden="1" customHeight="1" thickBot="1" x14ac:dyDescent="0.35">
      <c r="A178" s="207"/>
      <c r="B178" s="51">
        <v>7700</v>
      </c>
      <c r="C178" s="31" t="s">
        <v>110</v>
      </c>
      <c r="D178" s="32">
        <v>0</v>
      </c>
      <c r="E178" s="32">
        <v>0</v>
      </c>
      <c r="F178" s="32">
        <v>0</v>
      </c>
      <c r="G178" s="32">
        <v>0</v>
      </c>
      <c r="H178" s="91" t="e">
        <f t="shared" si="34"/>
        <v>#DIV/0!</v>
      </c>
      <c r="I178" s="91" t="e">
        <f t="shared" si="15"/>
        <v>#DIV/0!</v>
      </c>
      <c r="J178" s="91">
        <f t="shared" si="35"/>
        <v>0</v>
      </c>
      <c r="K178" s="104" t="e">
        <f t="shared" si="36"/>
        <v>#DIV/0!</v>
      </c>
    </row>
    <row r="179" spans="1:11" ht="28.5" customHeight="1" thickBot="1" x14ac:dyDescent="0.35">
      <c r="A179" s="207"/>
      <c r="B179" s="110"/>
      <c r="C179" s="37" t="s">
        <v>111</v>
      </c>
      <c r="D179" s="111">
        <f t="shared" ref="D179" si="38">SUM(D180:D185)</f>
        <v>1037506</v>
      </c>
      <c r="E179" s="111">
        <f>SUM(E180:E185)</f>
        <v>522571.19</v>
      </c>
      <c r="F179" s="111">
        <f>SUM(F180:F185)</f>
        <v>252885.59999999998</v>
      </c>
      <c r="G179" s="111">
        <f t="shared" ref="G179" si="39">SUM(G180:G185)</f>
        <v>193771.19</v>
      </c>
      <c r="H179" s="18">
        <f t="shared" si="34"/>
        <v>37.080343062923163</v>
      </c>
      <c r="I179" s="106">
        <f t="shared" si="15"/>
        <v>76.624050558829765</v>
      </c>
      <c r="J179" s="18">
        <f t="shared" si="35"/>
        <v>-843734.81</v>
      </c>
      <c r="K179" s="112">
        <f t="shared" si="36"/>
        <v>18.676633195374293</v>
      </c>
    </row>
    <row r="180" spans="1:11" ht="37.5" customHeight="1" thickBot="1" x14ac:dyDescent="0.35">
      <c r="A180" s="207"/>
      <c r="B180" s="49">
        <v>8110</v>
      </c>
      <c r="C180" s="113" t="s">
        <v>113</v>
      </c>
      <c r="D180" s="81">
        <v>0</v>
      </c>
      <c r="E180" s="81">
        <v>35361.33</v>
      </c>
      <c r="F180" s="81">
        <v>17680.669999999998</v>
      </c>
      <c r="G180" s="81">
        <v>35361.33</v>
      </c>
      <c r="H180" s="90">
        <f t="shared" si="34"/>
        <v>100</v>
      </c>
      <c r="I180" s="90">
        <f t="shared" si="15"/>
        <v>199.99994344105741</v>
      </c>
      <c r="J180" s="90">
        <f t="shared" si="35"/>
        <v>35361.33</v>
      </c>
      <c r="K180" s="24" t="e">
        <f t="shared" si="36"/>
        <v>#DIV/0!</v>
      </c>
    </row>
    <row r="181" spans="1:11" ht="14.4" thickBot="1" x14ac:dyDescent="0.35">
      <c r="A181" s="101">
        <v>8000</v>
      </c>
      <c r="B181" s="39">
        <v>8130</v>
      </c>
      <c r="C181" s="21" t="s">
        <v>115</v>
      </c>
      <c r="D181" s="27">
        <v>387127</v>
      </c>
      <c r="E181" s="27">
        <v>7659</v>
      </c>
      <c r="F181" s="27">
        <v>3829.5</v>
      </c>
      <c r="G181" s="27">
        <v>7659</v>
      </c>
      <c r="H181" s="94">
        <f t="shared" si="34"/>
        <v>100</v>
      </c>
      <c r="I181" s="94">
        <f t="shared" si="15"/>
        <v>200</v>
      </c>
      <c r="J181" s="94">
        <f t="shared" si="35"/>
        <v>-379468</v>
      </c>
      <c r="K181" s="29">
        <f t="shared" si="36"/>
        <v>1.9784205183311938</v>
      </c>
    </row>
    <row r="182" spans="1:11" x14ac:dyDescent="0.3">
      <c r="A182" s="217"/>
      <c r="B182" s="41">
        <v>8230</v>
      </c>
      <c r="C182" s="42" t="s">
        <v>117</v>
      </c>
      <c r="D182" s="27">
        <v>650379</v>
      </c>
      <c r="E182" s="27">
        <v>150750.85999999999</v>
      </c>
      <c r="F182" s="27">
        <v>75375.429999999993</v>
      </c>
      <c r="G182" s="27">
        <v>150750.85999999999</v>
      </c>
      <c r="H182" s="94">
        <f t="shared" si="34"/>
        <v>100</v>
      </c>
      <c r="I182" s="94">
        <f t="shared" si="15"/>
        <v>200</v>
      </c>
      <c r="J182" s="94">
        <f t="shared" si="35"/>
        <v>-499628.14</v>
      </c>
      <c r="K182" s="29">
        <f t="shared" si="36"/>
        <v>23.178924903786864</v>
      </c>
    </row>
    <row r="183" spans="1:11" hidden="1" x14ac:dyDescent="0.3">
      <c r="A183" s="217"/>
      <c r="B183" s="40">
        <v>8240</v>
      </c>
      <c r="C183" s="26" t="s">
        <v>149</v>
      </c>
      <c r="D183" s="32">
        <v>0</v>
      </c>
      <c r="E183" s="32">
        <v>0</v>
      </c>
      <c r="F183" s="32">
        <v>0</v>
      </c>
      <c r="G183" s="32">
        <v>0</v>
      </c>
      <c r="H183" s="94" t="e">
        <f t="shared" si="34"/>
        <v>#DIV/0!</v>
      </c>
      <c r="I183" s="94" t="e">
        <f t="shared" si="15"/>
        <v>#DIV/0!</v>
      </c>
      <c r="J183" s="94">
        <f t="shared" si="35"/>
        <v>0</v>
      </c>
      <c r="K183" s="29" t="e">
        <f t="shared" si="36"/>
        <v>#DIV/0!</v>
      </c>
    </row>
    <row r="184" spans="1:11" hidden="1" x14ac:dyDescent="0.3">
      <c r="A184" s="217"/>
      <c r="B184" s="40">
        <v>8312</v>
      </c>
      <c r="C184" s="26" t="s">
        <v>150</v>
      </c>
      <c r="D184" s="32">
        <v>0</v>
      </c>
      <c r="E184" s="32">
        <v>0</v>
      </c>
      <c r="F184" s="32">
        <v>0</v>
      </c>
      <c r="G184" s="32">
        <v>0</v>
      </c>
      <c r="H184" s="94" t="e">
        <f t="shared" si="34"/>
        <v>#DIV/0!</v>
      </c>
      <c r="I184" s="94" t="e">
        <f t="shared" si="15"/>
        <v>#DIV/0!</v>
      </c>
      <c r="J184" s="94">
        <f t="shared" si="35"/>
        <v>0</v>
      </c>
      <c r="K184" s="29" t="e">
        <f t="shared" si="36"/>
        <v>#DIV/0!</v>
      </c>
    </row>
    <row r="185" spans="1:11" ht="28.2" thickBot="1" x14ac:dyDescent="0.35">
      <c r="A185" s="217"/>
      <c r="B185" s="40">
        <v>8330</v>
      </c>
      <c r="C185" s="26" t="s">
        <v>118</v>
      </c>
      <c r="D185" s="32">
        <v>0</v>
      </c>
      <c r="E185" s="32">
        <v>328800</v>
      </c>
      <c r="F185" s="32">
        <v>156000</v>
      </c>
      <c r="G185" s="32">
        <v>0</v>
      </c>
      <c r="H185" s="94">
        <f t="shared" si="34"/>
        <v>0</v>
      </c>
      <c r="I185" s="94">
        <f t="shared" si="15"/>
        <v>0</v>
      </c>
      <c r="J185" s="94">
        <f t="shared" si="35"/>
        <v>0</v>
      </c>
      <c r="K185" s="29" t="e">
        <f t="shared" si="36"/>
        <v>#DIV/0!</v>
      </c>
    </row>
    <row r="186" spans="1:11" ht="14.4" hidden="1" thickBot="1" x14ac:dyDescent="0.35">
      <c r="A186" s="202" t="s">
        <v>114</v>
      </c>
      <c r="B186" s="51">
        <v>8312</v>
      </c>
      <c r="C186" s="31" t="s">
        <v>150</v>
      </c>
      <c r="D186" s="32">
        <v>0</v>
      </c>
      <c r="E186" s="32">
        <v>0</v>
      </c>
      <c r="F186" s="32">
        <v>0</v>
      </c>
      <c r="G186" s="32">
        <v>0</v>
      </c>
      <c r="H186" s="95" t="e">
        <f t="shared" si="34"/>
        <v>#DIV/0!</v>
      </c>
      <c r="I186" s="95" t="e">
        <f t="shared" si="15"/>
        <v>#DIV/0!</v>
      </c>
      <c r="J186" s="95">
        <f t="shared" si="35"/>
        <v>0</v>
      </c>
      <c r="K186" s="34" t="e">
        <f t="shared" si="36"/>
        <v>#DIV/0!</v>
      </c>
    </row>
    <row r="187" spans="1:11" ht="28.5" customHeight="1" thickBot="1" x14ac:dyDescent="0.35">
      <c r="A187" s="207"/>
      <c r="B187" s="110"/>
      <c r="C187" s="37" t="s">
        <v>121</v>
      </c>
      <c r="D187" s="111">
        <f t="shared" ref="D187" si="40">SUM(D188:D190)</f>
        <v>344000</v>
      </c>
      <c r="E187" s="111">
        <f>SUM(E188:E190)</f>
        <v>1061350</v>
      </c>
      <c r="F187" s="111">
        <f>SUM(F188:F190)</f>
        <v>1061350</v>
      </c>
      <c r="G187" s="111">
        <f t="shared" ref="G187" si="41">SUM(G188:G190)</f>
        <v>58000</v>
      </c>
      <c r="H187" s="18">
        <f t="shared" si="34"/>
        <v>5.4647383049889298</v>
      </c>
      <c r="I187" s="106">
        <f t="shared" si="15"/>
        <v>5.4647383049889298</v>
      </c>
      <c r="J187" s="18">
        <f t="shared" si="35"/>
        <v>-286000</v>
      </c>
      <c r="K187" s="19">
        <f t="shared" si="36"/>
        <v>16.86046511627907</v>
      </c>
    </row>
    <row r="188" spans="1:11" ht="69" hidden="1" x14ac:dyDescent="0.3">
      <c r="A188" s="207"/>
      <c r="B188" s="158">
        <v>9580</v>
      </c>
      <c r="C188" s="160" t="s">
        <v>166</v>
      </c>
      <c r="D188" s="159">
        <v>0</v>
      </c>
      <c r="E188" s="159">
        <v>0</v>
      </c>
      <c r="F188" s="159">
        <v>0</v>
      </c>
      <c r="G188" s="159">
        <v>0</v>
      </c>
      <c r="H188" s="129" t="e">
        <f t="shared" si="34"/>
        <v>#DIV/0!</v>
      </c>
      <c r="I188" s="129" t="e">
        <f t="shared" si="15"/>
        <v>#DIV/0!</v>
      </c>
      <c r="J188" s="129">
        <f t="shared" si="35"/>
        <v>0</v>
      </c>
      <c r="K188" s="92" t="e">
        <f t="shared" si="36"/>
        <v>#DIV/0!</v>
      </c>
    </row>
    <row r="189" spans="1:11" ht="41.4" x14ac:dyDescent="0.3">
      <c r="A189" s="207"/>
      <c r="B189" s="224">
        <v>9720</v>
      </c>
      <c r="C189" s="243" t="s">
        <v>198</v>
      </c>
      <c r="D189" s="225">
        <v>0</v>
      </c>
      <c r="E189" s="225">
        <v>603350</v>
      </c>
      <c r="F189" s="225">
        <v>603350</v>
      </c>
      <c r="G189" s="225">
        <v>0</v>
      </c>
      <c r="H189" s="91">
        <f t="shared" si="34"/>
        <v>0</v>
      </c>
      <c r="I189" s="91">
        <f t="shared" si="15"/>
        <v>0</v>
      </c>
      <c r="J189" s="91">
        <f t="shared" si="35"/>
        <v>0</v>
      </c>
      <c r="K189" s="53" t="e">
        <f t="shared" si="36"/>
        <v>#DIV/0!</v>
      </c>
    </row>
    <row r="190" spans="1:11" ht="42" thickBot="1" x14ac:dyDescent="0.35">
      <c r="A190" s="210"/>
      <c r="B190" s="54">
        <v>9800</v>
      </c>
      <c r="C190" s="226" t="s">
        <v>125</v>
      </c>
      <c r="D190" s="56">
        <v>344000</v>
      </c>
      <c r="E190" s="56">
        <v>458000</v>
      </c>
      <c r="F190" s="56">
        <v>458000</v>
      </c>
      <c r="G190" s="56">
        <v>58000</v>
      </c>
      <c r="H190" s="105">
        <f t="shared" si="34"/>
        <v>12.663755458515283</v>
      </c>
      <c r="I190" s="105">
        <f t="shared" si="15"/>
        <v>12.663755458515283</v>
      </c>
      <c r="J190" s="105">
        <f t="shared" si="35"/>
        <v>-286000</v>
      </c>
      <c r="K190" s="57">
        <f t="shared" si="36"/>
        <v>16.86046511627907</v>
      </c>
    </row>
    <row r="191" spans="1:11" ht="16.2" thickBot="1" x14ac:dyDescent="0.35">
      <c r="A191" s="210"/>
      <c r="B191" s="115"/>
      <c r="C191" s="116" t="s">
        <v>151</v>
      </c>
      <c r="D191" s="117">
        <f>D116+D120+D149+D154+D162+D167+D179+D159+D145+D187</f>
        <v>21614225.530000001</v>
      </c>
      <c r="E191" s="117">
        <f>E116+E120+E149+E154+E162+E167+E179+E159+E145+E187</f>
        <v>139198775.07999998</v>
      </c>
      <c r="F191" s="117">
        <f>F116+F120+F149+F154+F162+F167+F179+F159+F145+F187</f>
        <v>97170708.579999998</v>
      </c>
      <c r="G191" s="117">
        <f>G116+G120+G149+G154+G162+G167+G179+G159+G145+G187</f>
        <v>45327269.259999998</v>
      </c>
      <c r="H191" s="118">
        <f t="shared" si="34"/>
        <v>32.562979978774678</v>
      </c>
      <c r="I191" s="118">
        <f t="shared" si="15"/>
        <v>46.647050250418168</v>
      </c>
      <c r="J191" s="118">
        <f t="shared" si="35"/>
        <v>23713043.729999997</v>
      </c>
      <c r="K191" s="119">
        <f t="shared" si="36"/>
        <v>209.7103557890006</v>
      </c>
    </row>
    <row r="192" spans="1:11" ht="15" thickBot="1" x14ac:dyDescent="0.35">
      <c r="A192" s="204" t="s">
        <v>152</v>
      </c>
      <c r="B192" s="120"/>
      <c r="C192" s="121" t="s">
        <v>153</v>
      </c>
      <c r="D192" s="122"/>
      <c r="E192" s="122"/>
      <c r="F192" s="122"/>
      <c r="G192" s="122"/>
      <c r="H192" s="123"/>
      <c r="I192" s="123"/>
      <c r="J192" s="123"/>
      <c r="K192" s="124"/>
    </row>
    <row r="193" spans="1:12" ht="28.2" thickBot="1" x14ac:dyDescent="0.35">
      <c r="A193" s="125" t="s">
        <v>127</v>
      </c>
      <c r="B193" s="126">
        <v>8831</v>
      </c>
      <c r="C193" s="127" t="s">
        <v>129</v>
      </c>
      <c r="D193" s="128">
        <v>7450</v>
      </c>
      <c r="E193" s="128">
        <v>96000</v>
      </c>
      <c r="F193" s="128">
        <v>21500</v>
      </c>
      <c r="G193" s="128">
        <v>0</v>
      </c>
      <c r="H193" s="129">
        <f t="shared" si="34"/>
        <v>0</v>
      </c>
      <c r="I193" s="129">
        <f t="shared" si="15"/>
        <v>0</v>
      </c>
      <c r="J193" s="129">
        <f t="shared" si="35"/>
        <v>-7450</v>
      </c>
      <c r="K193" s="92">
        <f t="shared" si="36"/>
        <v>0</v>
      </c>
    </row>
    <row r="194" spans="1:12" ht="28.2" thickBot="1" x14ac:dyDescent="0.35">
      <c r="A194" s="64"/>
      <c r="B194" s="130">
        <v>8832</v>
      </c>
      <c r="C194" s="131" t="s">
        <v>154</v>
      </c>
      <c r="D194" s="56">
        <v>-70389.08</v>
      </c>
      <c r="E194" s="132">
        <v>-96000</v>
      </c>
      <c r="F194" s="132">
        <v>-21500</v>
      </c>
      <c r="G194" s="56">
        <v>-44345.04</v>
      </c>
      <c r="H194" s="105">
        <f t="shared" si="34"/>
        <v>46.192749999999997</v>
      </c>
      <c r="I194" s="105">
        <f t="shared" si="15"/>
        <v>206.256</v>
      </c>
      <c r="J194" s="105">
        <f t="shared" si="35"/>
        <v>26044.04</v>
      </c>
      <c r="K194" s="57">
        <f t="shared" si="36"/>
        <v>62.99988577773712</v>
      </c>
    </row>
    <row r="195" spans="1:12" ht="14.4" thickBot="1" x14ac:dyDescent="0.35">
      <c r="A195" s="68">
        <v>8831</v>
      </c>
      <c r="B195" s="133"/>
      <c r="C195" s="134" t="s">
        <v>155</v>
      </c>
      <c r="D195" s="135"/>
      <c r="E195" s="136"/>
      <c r="F195" s="136"/>
      <c r="G195" s="135"/>
      <c r="H195" s="137"/>
      <c r="I195" s="137"/>
      <c r="J195" s="137"/>
      <c r="K195" s="138"/>
    </row>
    <row r="196" spans="1:12" ht="14.4" thickBot="1" x14ac:dyDescent="0.35">
      <c r="A196" s="139">
        <v>8832</v>
      </c>
      <c r="B196" s="187">
        <v>200000</v>
      </c>
      <c r="C196" s="188" t="s">
        <v>131</v>
      </c>
      <c r="D196" s="189">
        <f>D197</f>
        <v>8974478.2500000019</v>
      </c>
      <c r="E196" s="189">
        <f>E197</f>
        <v>120786899.76000001</v>
      </c>
      <c r="F196" s="189"/>
      <c r="G196" s="189">
        <f>G197</f>
        <v>28716663.98</v>
      </c>
      <c r="H196" s="190">
        <f t="shared" si="34"/>
        <v>23.774651089695293</v>
      </c>
      <c r="I196" s="190"/>
      <c r="J196" s="95">
        <f t="shared" si="35"/>
        <v>19742185.729999997</v>
      </c>
      <c r="K196" s="34">
        <f t="shared" si="36"/>
        <v>319.98143156678765</v>
      </c>
    </row>
    <row r="197" spans="1:12" s="88" customFormat="1" ht="15.75" customHeight="1" thickBot="1" x14ac:dyDescent="0.35">
      <c r="A197" s="140"/>
      <c r="B197" s="191">
        <v>208000</v>
      </c>
      <c r="C197" s="141" t="s">
        <v>132</v>
      </c>
      <c r="D197" s="142">
        <f>D198+D201-D199</f>
        <v>8974478.2500000019</v>
      </c>
      <c r="E197" s="142">
        <f>E198+E201</f>
        <v>120786899.76000001</v>
      </c>
      <c r="F197" s="142"/>
      <c r="G197" s="142">
        <f>G198+G201-G199+G200</f>
        <v>28716663.98</v>
      </c>
      <c r="H197" s="97">
        <f t="shared" si="34"/>
        <v>23.774651089695293</v>
      </c>
      <c r="I197" s="97"/>
      <c r="J197" s="94">
        <f t="shared" si="35"/>
        <v>19742185.729999997</v>
      </c>
      <c r="K197" s="29">
        <f t="shared" si="36"/>
        <v>319.98143156678765</v>
      </c>
      <c r="L197" s="93"/>
    </row>
    <row r="198" spans="1:12" s="88" customFormat="1" x14ac:dyDescent="0.3">
      <c r="A198" s="218">
        <v>200000</v>
      </c>
      <c r="B198" s="192">
        <v>208100</v>
      </c>
      <c r="C198" s="144" t="s">
        <v>133</v>
      </c>
      <c r="D198" s="143">
        <v>12488640.050000001</v>
      </c>
      <c r="E198" s="80">
        <v>2401388.7599999998</v>
      </c>
      <c r="F198" s="143"/>
      <c r="G198" s="143">
        <v>4889325.3899999997</v>
      </c>
      <c r="H198" s="94">
        <f t="shared" si="34"/>
        <v>203.60407575156637</v>
      </c>
      <c r="I198" s="94"/>
      <c r="J198" s="94">
        <f t="shared" si="35"/>
        <v>-7599314.6600000011</v>
      </c>
      <c r="K198" s="29">
        <f t="shared" si="36"/>
        <v>39.150182649391027</v>
      </c>
      <c r="L198" s="93"/>
    </row>
    <row r="199" spans="1:12" s="88" customFormat="1" x14ac:dyDescent="0.3">
      <c r="A199" s="219">
        <v>208000</v>
      </c>
      <c r="B199" s="192">
        <v>208200</v>
      </c>
      <c r="C199" s="144" t="s">
        <v>134</v>
      </c>
      <c r="D199" s="80">
        <v>8773977.6199999992</v>
      </c>
      <c r="E199" s="143">
        <v>0</v>
      </c>
      <c r="F199" s="143"/>
      <c r="G199" s="80">
        <v>7317032.5300000003</v>
      </c>
      <c r="H199" s="94"/>
      <c r="I199" s="94"/>
      <c r="J199" s="94">
        <f t="shared" si="35"/>
        <v>-1456945.0899999989</v>
      </c>
      <c r="K199" s="29">
        <f t="shared" si="36"/>
        <v>83.394702458792011</v>
      </c>
      <c r="L199" s="93"/>
    </row>
    <row r="200" spans="1:12" s="88" customFormat="1" x14ac:dyDescent="0.3">
      <c r="A200" s="219"/>
      <c r="B200" s="192">
        <v>208340</v>
      </c>
      <c r="C200" s="144" t="s">
        <v>135</v>
      </c>
      <c r="D200" s="80">
        <v>0</v>
      </c>
      <c r="E200" s="143">
        <v>0</v>
      </c>
      <c r="F200" s="143"/>
      <c r="G200" s="80">
        <v>-2477.88</v>
      </c>
      <c r="H200" s="94"/>
      <c r="I200" s="94"/>
      <c r="J200" s="94">
        <f t="shared" si="35"/>
        <v>-2477.88</v>
      </c>
      <c r="K200" s="29" t="e">
        <f t="shared" si="36"/>
        <v>#DIV/0!</v>
      </c>
      <c r="L200" s="93"/>
    </row>
    <row r="201" spans="1:12" s="88" customFormat="1" ht="27.6" x14ac:dyDescent="0.3">
      <c r="A201" s="219">
        <v>208100</v>
      </c>
      <c r="B201" s="192">
        <v>208400</v>
      </c>
      <c r="C201" s="144" t="s">
        <v>136</v>
      </c>
      <c r="D201" s="80">
        <v>5259815.82</v>
      </c>
      <c r="E201" s="143">
        <v>118385511</v>
      </c>
      <c r="F201" s="143"/>
      <c r="G201" s="80">
        <v>31146849</v>
      </c>
      <c r="H201" s="94">
        <f t="shared" si="34"/>
        <v>26.309679906690608</v>
      </c>
      <c r="I201" s="94"/>
      <c r="J201" s="94">
        <f t="shared" si="35"/>
        <v>25887033.18</v>
      </c>
      <c r="K201" s="29">
        <f t="shared" si="36"/>
        <v>592.16615307263737</v>
      </c>
      <c r="L201" s="93"/>
    </row>
    <row r="202" spans="1:12" s="88" customFormat="1" x14ac:dyDescent="0.3">
      <c r="A202" s="219"/>
      <c r="B202" s="191">
        <v>600000</v>
      </c>
      <c r="C202" s="141" t="s">
        <v>137</v>
      </c>
      <c r="D202" s="78">
        <f>D203</f>
        <v>8974478.2500000019</v>
      </c>
      <c r="E202" s="142">
        <f>E203</f>
        <v>120786899.76000001</v>
      </c>
      <c r="F202" s="142"/>
      <c r="G202" s="78">
        <f>G203</f>
        <v>28716663.98</v>
      </c>
      <c r="H202" s="97">
        <f t="shared" si="34"/>
        <v>23.774651089695293</v>
      </c>
      <c r="I202" s="97"/>
      <c r="J202" s="94">
        <f t="shared" si="35"/>
        <v>19742185.729999997</v>
      </c>
      <c r="K202" s="29">
        <f t="shared" si="36"/>
        <v>319.98143156678765</v>
      </c>
      <c r="L202" s="93"/>
    </row>
    <row r="203" spans="1:12" s="88" customFormat="1" x14ac:dyDescent="0.3">
      <c r="A203" s="219">
        <v>208400</v>
      </c>
      <c r="B203" s="191">
        <v>602000</v>
      </c>
      <c r="C203" s="141" t="s">
        <v>138</v>
      </c>
      <c r="D203" s="78">
        <f>D204+D207-D205</f>
        <v>8974478.2500000019</v>
      </c>
      <c r="E203" s="142">
        <f>E204+E207</f>
        <v>120786899.76000001</v>
      </c>
      <c r="F203" s="142"/>
      <c r="G203" s="78">
        <f>G204+G207-G205+G206</f>
        <v>28716663.98</v>
      </c>
      <c r="H203" s="97">
        <f t="shared" si="34"/>
        <v>23.774651089695293</v>
      </c>
      <c r="I203" s="97"/>
      <c r="J203" s="94">
        <f t="shared" si="35"/>
        <v>19742185.729999997</v>
      </c>
      <c r="K203" s="29">
        <f t="shared" si="36"/>
        <v>319.98143156678765</v>
      </c>
      <c r="L203" s="93"/>
    </row>
    <row r="204" spans="1:12" s="88" customFormat="1" x14ac:dyDescent="0.3">
      <c r="A204" s="219">
        <v>600000</v>
      </c>
      <c r="B204" s="192">
        <v>602100</v>
      </c>
      <c r="C204" s="144" t="s">
        <v>133</v>
      </c>
      <c r="D204" s="80">
        <v>12488640.050000001</v>
      </c>
      <c r="E204" s="143">
        <v>2401388.7599999998</v>
      </c>
      <c r="F204" s="143"/>
      <c r="G204" s="80">
        <v>4889325.3899999997</v>
      </c>
      <c r="H204" s="94">
        <f t="shared" si="34"/>
        <v>203.60407575156637</v>
      </c>
      <c r="I204" s="94"/>
      <c r="J204" s="94">
        <f t="shared" si="35"/>
        <v>-7599314.6600000011</v>
      </c>
      <c r="K204" s="29">
        <f t="shared" si="36"/>
        <v>39.150182649391027</v>
      </c>
      <c r="L204" s="93"/>
    </row>
    <row r="205" spans="1:12" s="88" customFormat="1" x14ac:dyDescent="0.3">
      <c r="A205" s="219">
        <v>602000</v>
      </c>
      <c r="B205" s="192">
        <v>602200</v>
      </c>
      <c r="C205" s="144" t="s">
        <v>134</v>
      </c>
      <c r="D205" s="80">
        <v>8773977.6199999992</v>
      </c>
      <c r="E205" s="143">
        <v>0</v>
      </c>
      <c r="F205" s="143"/>
      <c r="G205" s="80">
        <v>7317032.5300000003</v>
      </c>
      <c r="H205" s="94"/>
      <c r="I205" s="94"/>
      <c r="J205" s="94">
        <f t="shared" si="35"/>
        <v>-1456945.0899999989</v>
      </c>
      <c r="K205" s="29">
        <f t="shared" si="36"/>
        <v>83.394702458792011</v>
      </c>
      <c r="L205" s="93"/>
    </row>
    <row r="206" spans="1:12" s="88" customFormat="1" x14ac:dyDescent="0.3">
      <c r="A206" s="219"/>
      <c r="B206" s="192">
        <v>602304</v>
      </c>
      <c r="C206" s="144" t="s">
        <v>135</v>
      </c>
      <c r="D206" s="80">
        <v>0</v>
      </c>
      <c r="E206" s="143">
        <v>0</v>
      </c>
      <c r="F206" s="143"/>
      <c r="G206" s="80">
        <v>-2477.88</v>
      </c>
      <c r="H206" s="94"/>
      <c r="I206" s="94"/>
      <c r="J206" s="94">
        <f t="shared" si="35"/>
        <v>-2477.88</v>
      </c>
      <c r="K206" s="29" t="e">
        <f t="shared" si="36"/>
        <v>#DIV/0!</v>
      </c>
      <c r="L206" s="93"/>
    </row>
    <row r="207" spans="1:12" ht="28.2" thickBot="1" x14ac:dyDescent="0.35">
      <c r="A207" s="220">
        <v>602100</v>
      </c>
      <c r="B207" s="221">
        <v>602400</v>
      </c>
      <c r="C207" s="145" t="s">
        <v>136</v>
      </c>
      <c r="D207" s="146">
        <v>5259815.82</v>
      </c>
      <c r="E207" s="146">
        <v>118385511</v>
      </c>
      <c r="F207" s="146"/>
      <c r="G207" s="146">
        <v>31146849</v>
      </c>
      <c r="H207" s="105">
        <f t="shared" si="34"/>
        <v>26.309679906690608</v>
      </c>
      <c r="I207" s="105"/>
      <c r="J207" s="105">
        <f t="shared" si="35"/>
        <v>25887033.18</v>
      </c>
      <c r="K207" s="57">
        <f t="shared" si="36"/>
        <v>592.16615307263737</v>
      </c>
    </row>
    <row r="208" spans="1:12" x14ac:dyDescent="0.3">
      <c r="A208" s="200"/>
      <c r="D208" s="1"/>
      <c r="E208" s="1"/>
      <c r="F208" s="1"/>
      <c r="G208" s="1"/>
      <c r="H208" s="1"/>
      <c r="I208" s="1"/>
      <c r="J208" s="1"/>
      <c r="K208" s="1"/>
    </row>
    <row r="209" spans="1:18" hidden="1" x14ac:dyDescent="0.3">
      <c r="A209" s="82">
        <v>602400</v>
      </c>
      <c r="C209" t="s">
        <v>156</v>
      </c>
      <c r="E209" s="1">
        <f>E105+[1]Лист1!$E$106+E108-E99-E106-E101</f>
        <v>-485164122</v>
      </c>
      <c r="G209" s="147">
        <f>G105+[1]Лист1!$G$106+G108-G99-G106+G107</f>
        <v>-297774250.36999995</v>
      </c>
    </row>
    <row r="210" spans="1:18" hidden="1" x14ac:dyDescent="0.3"/>
    <row r="211" spans="1:18" hidden="1" x14ac:dyDescent="0.3">
      <c r="E211" s="147"/>
    </row>
    <row r="212" spans="1:18" hidden="1" x14ac:dyDescent="0.3"/>
    <row r="213" spans="1:18" hidden="1" x14ac:dyDescent="0.3">
      <c r="C213" t="s">
        <v>157</v>
      </c>
      <c r="E213" s="147">
        <f>E198+[1]Лист1!$E$136+E201-E191+E193+E194-E199</f>
        <v>-11296000.039999992</v>
      </c>
      <c r="G213" s="147">
        <f>G198+[1]Лист1!$G$136-G194-G193+G201-G191-G199</f>
        <v>-10906141.490000002</v>
      </c>
      <c r="H213" s="147"/>
      <c r="I213" s="147"/>
    </row>
    <row r="214" spans="1:18" hidden="1" x14ac:dyDescent="0.3"/>
    <row r="215" spans="1:18" s="148" customFormat="1" ht="39.75" customHeight="1" x14ac:dyDescent="0.35">
      <c r="A215" s="230" t="s">
        <v>158</v>
      </c>
      <c r="B215" s="230"/>
      <c r="C215" s="230"/>
      <c r="E215" s="149" t="s">
        <v>159</v>
      </c>
      <c r="F215" s="150"/>
      <c r="G215" s="150"/>
      <c r="H215" s="150"/>
      <c r="I215" s="150"/>
      <c r="K215" s="151"/>
      <c r="L215" s="152"/>
      <c r="M215" s="151"/>
      <c r="N215" s="151"/>
      <c r="O215" s="153"/>
      <c r="P215" s="153"/>
      <c r="Q215" s="153"/>
      <c r="R215" s="153"/>
    </row>
    <row r="218" spans="1:18" x14ac:dyDescent="0.3">
      <c r="D218" t="s">
        <v>160</v>
      </c>
      <c r="E218" s="1">
        <f>E105+[2]Лист1!$E$115+E108-E99-E106-E101</f>
        <v>0</v>
      </c>
      <c r="G218" s="1">
        <f>G111+[2]Лист1!$G$115+G114-G99-G112+G113</f>
        <v>1.548323780298233E-8</v>
      </c>
    </row>
    <row r="221" spans="1:18" x14ac:dyDescent="0.3">
      <c r="D221" t="s">
        <v>161</v>
      </c>
      <c r="E221" s="1">
        <f>E198+[2]Лист1!$E$155+E201-E191+E193+E194-E199</f>
        <v>0</v>
      </c>
      <c r="G221" s="1">
        <f>G204+[2]Лист1!$G$155-G194+G193+G207-G191-G205+G206</f>
        <v>3.6134224501438439E-9</v>
      </c>
    </row>
  </sheetData>
  <mergeCells count="14">
    <mergeCell ref="A19:A21"/>
    <mergeCell ref="A27:A29"/>
    <mergeCell ref="A215:C215"/>
    <mergeCell ref="A6:L6"/>
    <mergeCell ref="A7:L7"/>
    <mergeCell ref="A9:A10"/>
    <mergeCell ref="B9:B10"/>
    <mergeCell ref="C9:C10"/>
    <mergeCell ref="D9:D10"/>
    <mergeCell ref="E9:E10"/>
    <mergeCell ref="F9:F10"/>
    <mergeCell ref="G9:G10"/>
    <mergeCell ref="H9:I9"/>
    <mergeCell ref="J9:K9"/>
  </mergeCells>
  <pageMargins left="0.31889763779527563" right="0.33070866141732286" top="0.39370078740157477" bottom="0.39370078740157477" header="0" footer="0"/>
  <pageSetup paperSize="9" scale="42" fitToHeight="0" orientation="portrait" horizontalDpi="300" verticalDpi="300" r:id="rId1"/>
  <headerFooter differentFirst="1">
    <oddHeader>&amp;C&amp;P&amp;Rпродовження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Кужекіна Ю.С.</cp:lastModifiedBy>
  <cp:revision>7</cp:revision>
  <cp:lastPrinted>2025-04-09T09:37:11Z</cp:lastPrinted>
  <dcterms:created xsi:type="dcterms:W3CDTF">2020-04-02T08:10:37Z</dcterms:created>
  <dcterms:modified xsi:type="dcterms:W3CDTF">2026-07-09T12:11:31Z</dcterms:modified>
</cp:coreProperties>
</file>