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3"/>
  </sheets>
  <externalReferences>
    <externalReference r:id="rId1"/>
    <externalReference r:id="rId2"/>
  </externalReferences>
  <definedNames>
    <definedName name="_xlnm.Print_Area" localSheetId="0">'Лист1'!$A$1:$K$219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<sst xmlns="http://schemas.openxmlformats.org/spreadsheetml/2006/main" count="200" uniqueCount="200">
  <si>
    <t xml:space="preserve">Додаток 2</t>
  </si>
  <si>
    <t xml:space="preserve">до рішення 71 сесії Менської міської ради 8 скликання 20 березня 2026 року № 134 </t>
  </si>
  <si>
    <t xml:space="preserve">Звіт про виконання бюджету Менської ТГ за 2025 рік</t>
  </si>
  <si>
    <t xml:space="preserve">Видаткова частина бюджету</t>
  </si>
  <si>
    <t>грн.</t>
  </si>
  <si>
    <t xml:space="preserve">Код, Наказ МФУ від 20.09.2017 № 793</t>
  </si>
  <si>
    <t xml:space="preserve">Код, Наказ МФУ від 17.12.2020 № 781</t>
  </si>
  <si>
    <t>Назва</t>
  </si>
  <si>
    <t xml:space="preserve">Виконано за 2024 рік</t>
  </si>
  <si>
    <t xml:space="preserve">Бюджет на 2025 рік з урахуванням змін</t>
  </si>
  <si>
    <t xml:space="preserve">Бюджет на 2025 рік з урахуванням змін </t>
  </si>
  <si>
    <t xml:space="preserve">Виконано за 2025 рік</t>
  </si>
  <si>
    <t xml:space="preserve">% виконання</t>
  </si>
  <si>
    <t xml:space="preserve">До звітних даних за 2024 рік</t>
  </si>
  <si>
    <t xml:space="preserve">до уточнених річних призначень</t>
  </si>
  <si>
    <t xml:space="preserve">до уточнених призначень на звітний період</t>
  </si>
  <si>
    <t xml:space="preserve">абсолютне відхилення, +/-</t>
  </si>
  <si>
    <t xml:space="preserve">відносне відхилення, %</t>
  </si>
  <si>
    <t>7=к.6/к.4</t>
  </si>
  <si>
    <t>8=к.6/к.5</t>
  </si>
  <si>
    <t>9=к.6-к.3</t>
  </si>
  <si>
    <t>10=к.6/к.3</t>
  </si>
  <si>
    <t xml:space="preserve">Загальний фонд</t>
  </si>
  <si>
    <t>0100</t>
  </si>
  <si>
    <t xml:space="preserve">Державне управління</t>
  </si>
  <si>
    <t>0150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</si>
  <si>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</si>
  <si>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</si>
  <si>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 xml:space="preserve">Керівництво і управління у відповідній сфері у містах (місті Києві), селищах, селах, об`єднаних територіальних громадах</t>
  </si>
  <si>
    <t>0180</t>
  </si>
  <si>
    <t xml:space="preserve">Інша діяльність у сфері державного управління</t>
  </si>
  <si>
    <t>Освіта</t>
  </si>
  <si>
    <t>1010</t>
  </si>
  <si>
    <t xml:space="preserve">Надання дошкільної освіти</t>
  </si>
  <si>
    <t>1020</t>
  </si>
  <si>
    <t xml:space="preserve">Надання загальної середньої освіти закладами загальної середньої освіти</t>
  </si>
  <si>
    <t xml:space="preserve">Надання загальної середньої освіти закладами загальної середньої освіти (за рахунок освітньої субвенції)</t>
  </si>
  <si>
    <t xml:space="preserve">Надання загальної середньої освіти закладами загальної середньої освіти(за рахунок залишку освітньої субвенції)</t>
  </si>
  <si>
    <t>1090</t>
  </si>
  <si>
    <t xml:space="preserve">Надання позашкільної освіти закладами позашкільної освіти, заходи із позашкільної роботи з дітьми</t>
  </si>
  <si>
    <t>1100</t>
  </si>
  <si>
    <t xml:space="preserve">Надання спеціальної освіти мистецькими школами</t>
  </si>
  <si>
    <t>1150</t>
  </si>
  <si>
    <t xml:space="preserve">Методичне забезпечення діяльності закладів освіти</t>
  </si>
  <si>
    <t>1161</t>
  </si>
  <si>
    <t xml:space="preserve">Забезпечення діяльності інших закладів у сфері освіти</t>
  </si>
  <si>
    <t>1162</t>
  </si>
  <si>
    <t xml:space="preserve">Інші програми та заходи у сфері освіти</t>
  </si>
  <si>
    <t>1170</t>
  </si>
  <si>
    <t xml:space="preserve">Забезпечення діяльності інклюзивно-ресурсних центрів за рахунок коштів місцевого бюджету</t>
  </si>
  <si>
    <t xml:space="preserve">Забезпечення діяльності інклюзивно-ресурсних центрів за рахунок освітньої субвенції</t>
  </si>
  <si>
    <t xml:space="preserve"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</si>
  <si>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 xml:space="preserve">Забезпечення діяльності центрів професійного розвитку педагогічних працівників</t>
  </si>
  <si>
    <t xml:space="preserve"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</si>
  <si>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 xml:space="preserve"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</si>
  <si>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</si>
  <si>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</si>
  <si>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</si>
  <si>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</si>
  <si>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</si>
  <si>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 xml:space="preserve"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</si>
  <si>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</si>
  <si>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 xml:space="preserve"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</si>
  <si>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 xml:space="preserve"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</si>
  <si>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</si>
  <si>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Охорона здоров'я</t>
  </si>
  <si>
    <t xml:space="preserve">Багатопрофільна стаціонарна медична допомога населенню</t>
  </si>
  <si>
    <t xml:space="preserve">Первинна медична допомога населенню, що надається центрами первинної медичної (медико-санітарної) допомоги</t>
  </si>
  <si>
    <t xml:space="preserve">Інші програми та заходи у сфері охорони здоров'я</t>
  </si>
  <si>
    <t xml:space="preserve">Соціальний захист та соціальне забезпечення</t>
  </si>
  <si>
    <t xml:space="preserve">Надання пільг окремим категоріям громадян з оплати послуг зв`язку</t>
  </si>
  <si>
    <t xml:space="preserve">Компенсаційні виплати за пільговий проїзд окремих категорій громадян на залізничному транспорті</t>
  </si>
  <si>
    <t xml:space="preserve">Пільгове медичне обслуговування осіб, які постраждали внаслідок Чорнобильської катастрофи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</si>
  <si>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</si>
  <si>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</si>
  <si>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 xml:space="preserve">Забезпечення умов для догляду та виховання дітей і молоді в дитячих будинках сімейного типу, прийомних сім'ях та сім'ях патронатних вихователів</t>
  </si>
  <si>
    <t>3121</t>
  </si>
  <si>
    <t xml:space="preserve">Утримання та забезпечення діяльності центрів соціальних служб для сім`ї, дітей та молоді</t>
  </si>
  <si>
    <t xml:space="preserve">Забезпечення молодіжними центрами соціального становлення та розвитку молоді та інші заходи у сфері молодіжної політики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</si>
  <si>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</si>
  <si>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</si>
  <si>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 xml:space="preserve">Інші видатки на соціальний захист ветеранів війни та праці</t>
  </si>
  <si>
    <t xml:space="preserve">Надання фінансової підтримки громадським об`єднанням ветеранів і осіб з інвалідністю, діяльність яких має соціальну спрямованість</t>
  </si>
  <si>
    <t xml:space="preserve">Забезпечення діяльності фахівців із супроводу ветеранів війни та демобілізованих осіб та окремі заходи з  підтримки осіб, які захищали незалежність, суверенітет та територіальну цілісність України</t>
  </si>
  <si>
    <t>3242</t>
  </si>
  <si>
    <t xml:space="preserve">Інші заходи у сфері соціального захисту і соціального забезпечення</t>
  </si>
  <si>
    <t xml:space="preserve">Культура і мистецтво</t>
  </si>
  <si>
    <t>4030</t>
  </si>
  <si>
    <t xml:space="preserve">Забезпечення діяльності бібліотек</t>
  </si>
  <si>
    <t>4040</t>
  </si>
  <si>
    <t xml:space="preserve">Забезпечення діяльності музеїв i виставок</t>
  </si>
  <si>
    <t>4060</t>
  </si>
  <si>
    <t xml:space="preserve">Забезпечення діяльності палаців i будинків культури, клубів, центрів дозвілля та iнших клубних закладів</t>
  </si>
  <si>
    <t>4081</t>
  </si>
  <si>
    <t xml:space="preserve">Забезпечення діяльності інших закладів в галузі культури і мистецтва</t>
  </si>
  <si>
    <t>4082</t>
  </si>
  <si>
    <t xml:space="preserve">Інші заходи в галузі культури і мистецтва</t>
  </si>
  <si>
    <t xml:space="preserve">Фізична культура і спорт</t>
  </si>
  <si>
    <t>5011</t>
  </si>
  <si>
    <t xml:space="preserve">Проведення навчально-тренувальних зборів і змагань з олімпійських видів спорту</t>
  </si>
  <si>
    <t>5012</t>
  </si>
  <si>
    <t xml:space="preserve">Проведення навчально-тренувальних зборів і змагань з неолімпійських видів спорту</t>
  </si>
  <si>
    <t>5031</t>
  </si>
  <si>
    <t xml:space="preserve">Утримання та навчально-тренувальна робота комунальних дитячо-юнацьких спортивних шкіл</t>
  </si>
  <si>
    <t xml:space="preserve">Виконання окремих заходів з реалізації соціального проекту "Активні парки - локації здорової України"</t>
  </si>
  <si>
    <t xml:space="preserve">Підтримка спорту вищих досягнень та організацій, які здійснюють фізкультурно-спортивну діяльність в регіоні</t>
  </si>
  <si>
    <t xml:space="preserve">Житлово-комунальне господарство</t>
  </si>
  <si>
    <t>6016</t>
  </si>
  <si>
    <t xml:space="preserve">Впровадження засобів обліку витрат та регулювання споживання води та теплової енергії</t>
  </si>
  <si>
    <t>6020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</si>
  <si>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</si>
  <si>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</si>
  <si>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 xml:space="preserve">Організація благоустрою населених пунктів</t>
  </si>
  <si>
    <t>6040</t>
  </si>
  <si>
    <t xml:space="preserve">Заходи, пов`язані з поліпшенням питної води</t>
  </si>
  <si>
    <t>6071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</si>
  <si>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</si>
  <si>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</si>
  <si>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 xml:space="preserve">Інша діяльність у сфері житлово-комунального господарства</t>
  </si>
  <si>
    <t xml:space="preserve">Економічна діяльність</t>
  </si>
  <si>
    <t xml:space="preserve">Здійснення заходів із землеустрою</t>
  </si>
  <si>
    <t xml:space="preserve">Розроблення схем планування та забудови територій (містобудівної документації)</t>
  </si>
  <si>
    <t xml:space="preserve">Розроблення комплексних планів просторового розвитку територій територіальних громад</t>
  </si>
  <si>
    <t xml:space="preserve">Розвиток мережі центрів надання адміністративних послуг</t>
  </si>
  <si>
    <t>7412</t>
  </si>
  <si>
    <t xml:space="preserve">Регулювання цін на послуги місцевого автотранспорту</t>
  </si>
  <si>
    <t>7442</t>
  </si>
  <si>
    <t>7461</t>
  </si>
  <si>
    <t xml:space="preserve">Утримання та розвиток автомобільних доріг та дорожньої інфраструктури за рахунок коштів місцевого бюджету</t>
  </si>
  <si>
    <t xml:space="preserve">Реалізація заходів, спрямованих на підвищення доступності широкосмугового доступу до Інтернету в сільській місцевості</t>
  </si>
  <si>
    <t>7640</t>
  </si>
  <si>
    <t xml:space="preserve">Заходи з енергозбереження</t>
  </si>
  <si>
    <t>7680</t>
  </si>
  <si>
    <t xml:space="preserve">Членські внески до асоціацій органів місцевого самоврядування</t>
  </si>
  <si>
    <t xml:space="preserve"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</si>
  <si>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Інша діяльність</t>
  </si>
  <si>
    <t>8110</t>
  </si>
  <si>
    <t xml:space="preserve">Заходи із запобігання та ліквідації надзвичайних ситуацій та наслідків стихійного лиха</t>
  </si>
  <si>
    <t>8130</t>
  </si>
  <si>
    <t xml:space="preserve">Забезпечення діяльності місцевої пожежної охорони</t>
  </si>
  <si>
    <t xml:space="preserve">Заходи та роботи з мобілізаційної підготовки місцевого значення</t>
  </si>
  <si>
    <t xml:space="preserve">Інші заходи громадського порядку та безпеки</t>
  </si>
  <si>
    <t xml:space="preserve">Інша діяльність у сфері екології та охорони природних ресурсів</t>
  </si>
  <si>
    <t>8700</t>
  </si>
  <si>
    <t xml:space="preserve">Резервний фонд місцевого бюджету</t>
  </si>
  <si>
    <t xml:space="preserve">Міжбюджетні трансферти</t>
  </si>
  <si>
    <t>9410</t>
  </si>
  <si>
    <t xml:space="preserve">Інші субвенції з місцевого бюджету</t>
  </si>
  <si>
    <t>9770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</si>
  <si>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</si>
  <si>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 xml:space="preserve">Усього видатків по загальному фонду</t>
  </si>
  <si>
    <t xml:space="preserve"> </t>
  </si>
  <si>
    <t xml:space="preserve">Кредитування загального фонду</t>
  </si>
  <si>
    <t xml:space="preserve">Надання довгострокових кредитів індивідуальним забудовникам житла на селі</t>
  </si>
  <si>
    <t xml:space="preserve">ДЖЕРЕЛА ФІНАНСУВАННЯ ДИФІЦИТУ БЮДЖЕТУ ЗФ</t>
  </si>
  <si>
    <t xml:space="preserve">Внутрішнє фінансування</t>
  </si>
  <si>
    <t xml:space="preserve">Фінансування за рахунок зміни залишків коштів бюджетів</t>
  </si>
  <si>
    <t xml:space="preserve">На початок періоду</t>
  </si>
  <si>
    <t xml:space="preserve">На кінець періоду</t>
  </si>
  <si>
    <t xml:space="preserve">Інші розрахунки</t>
  </si>
  <si>
    <t xml:space="preserve">Кошти, що передаються із загального фонду бюджету до бюджету розвитку (спеціального фонду)</t>
  </si>
  <si>
    <t xml:space="preserve">Фінансування за активними операціями</t>
  </si>
  <si>
    <t xml:space="preserve">Зміни обсягів бюджетних коштів</t>
  </si>
  <si>
    <t xml:space="preserve">Спеціальний фонд</t>
  </si>
  <si>
    <t xml:space="preserve">Надання загальної середньої освіти закладами загальної середньої освіти (залишок освітньої субвенції)</t>
  </si>
  <si>
    <t xml:space="preserve">Реалізація заходів за рахунок освітньої субвенції з державного бюджету місцевим бюджетам (за спеціальним фондом державного бюджету)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</si>
  <si>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</si>
  <si>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</t>
  </si>
  <si>
    <t xml:space="preserve"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</si>
  <si>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</si>
  <si>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 xml:space="preserve"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</t>
  </si>
  <si>
    <t xml:space="preserve"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</si>
  <si>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 xml:space="preserve"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</si>
  <si>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</si>
  <si>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 xml:space="preserve">Реалізація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</si>
  <si>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 xml:space="preserve">Будівництво освітніх установ та закладів</t>
  </si>
  <si>
    <t xml:space="preserve"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</si>
  <si>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 xml:space="preserve"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</si>
  <si>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</si>
  <si>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 xml:space="preserve"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"Про статус ветеранів війни, гарантії їх соціального захисту"</t>
  </si>
  <si>
    <t xml:space="preserve">Виконання інвестиційних проектів в рамках здійснення заходів щодо соціально-економічного розвитку окремих територій</t>
  </si>
  <si>
    <t xml:space="preserve">Реалізація проектів у рамках Програми відновлення України ІІІ</t>
  </si>
  <si>
    <t xml:space="preserve"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</si>
  <si>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7130</t>
  </si>
  <si>
    <t>7350</t>
  </si>
  <si>
    <t>7363</t>
  </si>
  <si>
    <t xml:space="preserve">Заходи та роботи з територіальної оборони</t>
  </si>
  <si>
    <t xml:space="preserve">Утилізація відходів</t>
  </si>
  <si>
    <t xml:space="preserve"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 </t>
  </si>
  <si>
    <t xml:space="preserve">Усього видатків по спеціальному фонду</t>
  </si>
  <si>
    <t>8312</t>
  </si>
  <si>
    <t xml:space="preserve">Кредитування спеціального фонду</t>
  </si>
  <si>
    <t xml:space="preserve">Повернення довгострокових кредитів, наданих індивідуальним забудовникам житла на селі</t>
  </si>
  <si>
    <t xml:space="preserve">ДЖЕРЕЛА ФІНАНСУВАННЯ ДИФІЦИТУ БЮДЖЕТУ СФ</t>
  </si>
  <si>
    <t xml:space="preserve">баланс  зф</t>
  </si>
  <si>
    <t xml:space="preserve">баланс сф</t>
  </si>
  <si>
    <t xml:space="preserve">Начальник Фінансового управління
Менської міської ради</t>
  </si>
  <si>
    <t xml:space="preserve">Алла НЕРОСЛИК</t>
  </si>
  <si>
    <t>зф</t>
  </si>
  <si>
    <t>сф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</si>
</sst>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0.000000"/>
      <color theme="1"/>
      <name val="Calibri"/>
      <scheme val="minor"/>
    </font>
    <font>
      <sz val="10.000000"/>
      <color theme="1"/>
      <name val="Times New Roman"/>
    </font>
    <font>
      <b/>
      <sz val="18.000000"/>
      <color theme="1"/>
      <name val="Times New Roman"/>
    </font>
    <font>
      <sz val="14.000000"/>
      <color theme="1"/>
      <name val="Times New Roman"/>
    </font>
    <font>
      <b/>
      <sz val="9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0.000000"/>
      <color theme="1"/>
      <name val="Calibri"/>
      <scheme val="minor"/>
    </font>
    <font>
      <b/>
      <sz val="10.000000"/>
      <name val="Calibri"/>
      <scheme val="minor"/>
    </font>
    <font>
      <sz val="10.000000"/>
      <name val="Calibri"/>
      <scheme val="minor"/>
    </font>
    <font>
      <b/>
      <sz val="12.000000"/>
      <name val="Calibri"/>
      <scheme val="minor"/>
    </font>
    <font>
      <b/>
      <sz val="11.000000"/>
      <name val="Calibri"/>
      <scheme val="minor"/>
    </font>
    <font>
      <sz val="12.000000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66FFFF"/>
        <bgColor rgb="FF66FFFF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rgb="FF66FFFF"/>
      </patternFill>
    </fill>
  </fills>
  <borders count="43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227">
    <xf fontId="0" fillId="0" borderId="0" numFmtId="0" xfId="0"/>
    <xf fontId="0" fillId="0" borderId="0" numFmtId="4" xfId="0" applyNumberFormat="1"/>
    <xf fontId="1" fillId="0" borderId="0" numFmtId="0" xfId="0" applyFont="1" applyAlignment="1">
      <alignment wrapText="1"/>
    </xf>
    <xf fontId="1" fillId="0" borderId="0" numFmtId="0" xfId="0" applyFont="1" applyAlignment="1">
      <alignment horizontal="right" wrapText="1"/>
    </xf>
    <xf fontId="1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0" fillId="0" borderId="1" numFmtId="0" xfId="0" applyBorder="1"/>
    <xf fontId="0" fillId="0" borderId="2" numFmtId="0" xfId="0" applyBorder="1" applyAlignment="1">
      <alignment horizontal="right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/>
    </xf>
    <xf fontId="6" fillId="0" borderId="11" numFmtId="0" xfId="0" applyFont="1" applyBorder="1" applyAlignment="1">
      <alignment horizontal="center" vertical="center" wrapText="1"/>
    </xf>
    <xf fontId="6" fillId="0" borderId="12" numFmtId="0" xfId="0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15" numFmtId="0" xfId="0" applyFont="1" applyFill="1" applyBorder="1" applyAlignment="1">
      <alignment horizontal="center" vertical="center" wrapText="1"/>
    </xf>
    <xf fontId="6" fillId="2" borderId="16" numFmtId="0" xfId="0" applyFont="1" applyFill="1" applyBorder="1" applyAlignment="1">
      <alignment horizontal="center" vertical="center" wrapText="1"/>
    </xf>
    <xf fontId="6" fillId="2" borderId="17" numFmtId="0" xfId="0" applyFont="1" applyFill="1" applyBorder="1" applyAlignment="1">
      <alignment horizontal="center" vertical="center" wrapText="1"/>
    </xf>
    <xf fontId="6" fillId="3" borderId="11" numFmtId="49" xfId="0" applyNumberFormat="1" applyFont="1" applyFill="1" applyBorder="1" applyAlignment="1">
      <alignment horizontal="center" vertical="center" wrapText="1"/>
    </xf>
    <xf fontId="6" fillId="3" borderId="12" numFmtId="49" xfId="0" applyNumberFormat="1" applyFont="1" applyFill="1" applyBorder="1" applyAlignment="1">
      <alignment horizontal="center" vertical="center" wrapText="1"/>
    </xf>
    <xf fontId="6" fillId="3" borderId="13" numFmtId="0" xfId="0" applyFont="1" applyFill="1" applyBorder="1" applyAlignment="1">
      <alignment horizontal="center" vertical="center" wrapText="1"/>
    </xf>
    <xf fontId="6" fillId="3" borderId="13" numFmtId="4" xfId="0" applyNumberFormat="1" applyFont="1" applyFill="1" applyBorder="1" applyAlignment="1">
      <alignment horizontal="right" vertical="center" wrapText="1"/>
    </xf>
    <xf fontId="7" fillId="3" borderId="13" numFmtId="4" xfId="0" applyNumberFormat="1" applyFont="1" applyFill="1" applyBorder="1" applyAlignment="1">
      <alignment horizontal="right" vertical="center" wrapText="1"/>
    </xf>
    <xf fontId="6" fillId="3" borderId="14" numFmtId="4" xfId="0" applyNumberFormat="1" applyFont="1" applyFill="1" applyBorder="1" applyAlignment="1">
      <alignment horizontal="right" vertical="center" wrapText="1"/>
    </xf>
    <xf fontId="0" fillId="0" borderId="18" numFmtId="0" xfId="0" applyBorder="1" applyAlignment="1" quotePrefix="1">
      <alignment vertical="center" wrapText="1"/>
    </xf>
    <xf fontId="8" fillId="0" borderId="19" numFmtId="49" xfId="0" applyNumberFormat="1" applyFont="1" applyBorder="1" applyAlignment="1" quotePrefix="1">
      <alignment horizontal="right" vertical="center" wrapText="1"/>
    </xf>
    <xf fontId="8" fillId="0" borderId="20" numFmtId="0" xfId="0" applyFont="1" applyBorder="1" applyAlignment="1">
      <alignment vertical="center" wrapText="1"/>
    </xf>
    <xf fontId="8" fillId="0" borderId="20" numFmtId="4" xfId="0" applyNumberFormat="1" applyFont="1" applyBorder="1" applyAlignment="1">
      <alignment vertical="center" wrapText="1"/>
    </xf>
    <xf fontId="8" fillId="0" borderId="20" numFmtId="4" xfId="0" applyNumberFormat="1" applyFont="1" applyBorder="1" applyAlignment="1">
      <alignment horizontal="right" vertical="center" wrapText="1"/>
    </xf>
    <xf fontId="0" fillId="0" borderId="21" numFmtId="4" xfId="0" applyNumberFormat="1" applyBorder="1" applyAlignment="1">
      <alignment horizontal="right" vertical="center" wrapText="1"/>
    </xf>
    <xf fontId="0" fillId="0" borderId="22" numFmtId="0" xfId="0" applyBorder="1" applyAlignment="1" quotePrefix="1">
      <alignment vertical="center" wrapText="1"/>
    </xf>
    <xf fontId="8" fillId="0" borderId="23" numFmtId="49" xfId="0" applyNumberFormat="1" applyFont="1" applyBorder="1" applyAlignment="1" quotePrefix="1">
      <alignment horizontal="right" vertical="center" wrapText="1"/>
    </xf>
    <xf fontId="8" fillId="0" borderId="24" numFmtId="0" xfId="0" applyFont="1" applyBorder="1" applyAlignment="1">
      <alignment vertical="center" wrapText="1"/>
    </xf>
    <xf fontId="8" fillId="0" borderId="24" numFmtId="4" xfId="0" applyNumberFormat="1" applyFont="1" applyBorder="1" applyAlignment="1">
      <alignment vertical="center" wrapText="1"/>
    </xf>
    <xf fontId="8" fillId="0" borderId="24" numFmtId="4" xfId="0" applyNumberFormat="1" applyFont="1" applyBorder="1" applyAlignment="1">
      <alignment horizontal="right" vertical="center" wrapText="1"/>
    </xf>
    <xf fontId="0" fillId="0" borderId="25" numFmtId="4" xfId="0" applyNumberFormat="1" applyBorder="1" applyAlignment="1">
      <alignment horizontal="right" vertical="center" wrapText="1"/>
    </xf>
    <xf fontId="0" fillId="0" borderId="26" numFmtId="0" xfId="0" applyBorder="1" applyAlignment="1" quotePrefix="1">
      <alignment vertical="center" wrapText="1"/>
    </xf>
    <xf fontId="8" fillId="0" borderId="27" numFmtId="49" xfId="0" applyNumberFormat="1" applyFont="1" applyBorder="1" applyAlignment="1" quotePrefix="1">
      <alignment horizontal="right" vertical="center" wrapText="1"/>
    </xf>
    <xf fontId="8" fillId="0" borderId="9" numFmtId="0" xfId="0" applyFont="1" applyBorder="1" applyAlignment="1">
      <alignment vertical="center" wrapText="1"/>
    </xf>
    <xf fontId="8" fillId="0" borderId="9" numFmtId="4" xfId="0" applyNumberFormat="1" applyFont="1" applyBorder="1" applyAlignment="1">
      <alignment vertical="center" wrapText="1"/>
    </xf>
    <xf fontId="8" fillId="0" borderId="9" numFmtId="4" xfId="0" applyNumberFormat="1" applyFont="1" applyBorder="1" applyAlignment="1">
      <alignment horizontal="right" vertical="center" wrapText="1"/>
    </xf>
    <xf fontId="0" fillId="0" borderId="10" numFmtId="4" xfId="0" applyNumberFormat="1" applyBorder="1" applyAlignment="1">
      <alignment horizontal="right" vertical="center" wrapText="1"/>
    </xf>
    <xf fontId="6" fillId="3" borderId="11" numFmtId="0" xfId="0" applyFont="1" applyFill="1" applyBorder="1" applyAlignment="1" quotePrefix="1">
      <alignment horizontal="center" vertical="center" wrapText="1"/>
    </xf>
    <xf fontId="7" fillId="3" borderId="12" numFmtId="0" xfId="0" applyFont="1" applyFill="1" applyBorder="1" applyAlignment="1" quotePrefix="1">
      <alignment horizontal="center" vertical="center" wrapText="1"/>
    </xf>
    <xf fontId="7" fillId="3" borderId="13" numFmtId="0" xfId="0" applyFont="1" applyFill="1" applyBorder="1" applyAlignment="1">
      <alignment horizontal="center" vertical="center" wrapText="1"/>
    </xf>
    <xf fontId="8" fillId="3" borderId="13" numFmtId="4" xfId="0" applyNumberFormat="1" applyFont="1" applyFill="1" applyBorder="1" applyAlignment="1">
      <alignment vertical="center" wrapText="1"/>
    </xf>
    <xf fontId="0" fillId="0" borderId="18" numFmtId="0" xfId="0" applyBorder="1" applyAlignment="1" quotePrefix="1">
      <alignment horizontal="left" vertical="center" wrapText="1"/>
    </xf>
    <xf fontId="8" fillId="0" borderId="19" numFmtId="0" xfId="0" applyFont="1" applyBorder="1" applyAlignment="1" quotePrefix="1">
      <alignment vertical="center" wrapText="1"/>
    </xf>
    <xf fontId="0" fillId="0" borderId="26" numFmtId="0" xfId="0" applyBorder="1" applyAlignment="1" quotePrefix="1">
      <alignment horizontal="left" vertical="center" wrapText="1"/>
    </xf>
    <xf fontId="8" fillId="0" borderId="23" numFmtId="0" xfId="0" applyFont="1" applyBorder="1" applyAlignment="1" quotePrefix="1">
      <alignment vertical="center" wrapText="1"/>
    </xf>
    <xf fontId="0" fillId="0" borderId="1" numFmtId="0" xfId="0" applyBorder="1" applyAlignment="1" quotePrefix="1">
      <alignment horizontal="left" vertical="center" wrapText="1"/>
    </xf>
    <xf fontId="0" fillId="0" borderId="22" numFmtId="0" xfId="0" applyBorder="1" applyAlignment="1" quotePrefix="1">
      <alignment horizontal="left" vertical="center" wrapText="1"/>
    </xf>
    <xf fontId="0" fillId="0" borderId="7" numFmtId="0" xfId="0" applyBorder="1" applyAlignment="1" quotePrefix="1">
      <alignment horizontal="left" vertical="center" wrapText="1"/>
    </xf>
    <xf fontId="8" fillId="0" borderId="15" numFmtId="0" xfId="0" applyFont="1" applyBorder="1" applyAlignment="1" quotePrefix="1">
      <alignment vertical="center" wrapText="1"/>
    </xf>
    <xf fontId="8" fillId="0" borderId="16" numFmtId="0" xfId="0" applyFont="1" applyBorder="1" applyAlignment="1">
      <alignment vertical="center" wrapText="1"/>
    </xf>
    <xf fontId="8" fillId="0" borderId="16" numFmtId="4" xfId="0" applyNumberFormat="1" applyFont="1" applyBorder="1" applyAlignment="1">
      <alignment vertical="center" wrapText="1"/>
    </xf>
    <xf fontId="8" fillId="0" borderId="16" numFmtId="4" xfId="0" applyNumberFormat="1" applyFont="1" applyBorder="1" applyAlignment="1">
      <alignment horizontal="right" vertical="center" wrapText="1"/>
    </xf>
    <xf fontId="0" fillId="0" borderId="17" numFmtId="4" xfId="0" applyNumberFormat="1" applyBorder="1" applyAlignment="1">
      <alignment horizontal="right" vertical="center" wrapText="1"/>
    </xf>
    <xf fontId="8" fillId="0" borderId="28" numFmtId="0" xfId="0" applyFont="1" applyBorder="1" applyAlignment="1" quotePrefix="1">
      <alignment vertical="center" wrapText="1"/>
    </xf>
    <xf fontId="8" fillId="0" borderId="29" numFmtId="0" xfId="0" applyFont="1" applyBorder="1" applyAlignment="1">
      <alignment vertical="center" wrapText="1"/>
    </xf>
    <xf fontId="8" fillId="0" borderId="29" numFmtId="4" xfId="0" applyNumberFormat="1" applyFont="1" applyBorder="1" applyAlignment="1">
      <alignment vertical="center" wrapText="1"/>
    </xf>
    <xf fontId="8" fillId="0" borderId="29" numFmtId="4" xfId="0" applyNumberFormat="1" applyFont="1" applyBorder="1" applyAlignment="1">
      <alignment horizontal="right" vertical="center" wrapText="1"/>
    </xf>
    <xf fontId="0" fillId="0" borderId="30" numFmtId="4" xfId="0" applyNumberFormat="1" applyBorder="1" applyAlignment="1">
      <alignment horizontal="right" vertical="center" wrapText="1"/>
    </xf>
    <xf fontId="8" fillId="0" borderId="8" numFmtId="0" xfId="0" applyFont="1" applyBorder="1" applyAlignment="1" quotePrefix="1">
      <alignment vertical="center" wrapText="1"/>
    </xf>
    <xf fontId="8" fillId="0" borderId="31" numFmtId="0" xfId="0" applyFont="1" applyBorder="1" applyAlignment="1">
      <alignment vertical="center" wrapText="1"/>
    </xf>
    <xf fontId="8" fillId="0" borderId="31" numFmtId="4" xfId="0" applyNumberFormat="1" applyFont="1" applyBorder="1" applyAlignment="1">
      <alignment vertical="center" wrapText="1"/>
    </xf>
    <xf fontId="8" fillId="0" borderId="31" numFmtId="4" xfId="0" applyNumberFormat="1" applyFont="1" applyBorder="1" applyAlignment="1">
      <alignment horizontal="right" vertical="center" wrapText="1"/>
    </xf>
    <xf fontId="0" fillId="0" borderId="32" numFmtId="4" xfId="0" applyNumberFormat="1" applyBorder="1" applyAlignment="1">
      <alignment horizontal="right" vertical="center" wrapText="1"/>
    </xf>
    <xf fontId="6" fillId="0" borderId="0" numFmtId="0" xfId="0" applyFont="1"/>
    <xf fontId="7" fillId="3" borderId="13" numFmtId="4" xfId="0" applyNumberFormat="1" applyFont="1" applyFill="1" applyBorder="1" applyAlignment="1">
      <alignment vertical="center" wrapText="1"/>
    </xf>
    <xf fontId="6" fillId="0" borderId="0" numFmtId="4" xfId="0" applyNumberFormat="1" applyFont="1"/>
    <xf fontId="0" fillId="0" borderId="33" numFmtId="0" xfId="0" applyBorder="1" applyAlignment="1" quotePrefix="1">
      <alignment horizontal="left" vertical="center" wrapText="1"/>
    </xf>
    <xf fontId="6" fillId="3" borderId="3" numFmtId="0" xfId="0" applyFont="1" applyFill="1" applyBorder="1" applyAlignment="1" quotePrefix="1">
      <alignment horizontal="center" vertical="center" wrapText="1"/>
    </xf>
    <xf fontId="8" fillId="0" borderId="19" numFmtId="0" xfId="0" applyFont="1" applyBorder="1" applyAlignment="1" quotePrefix="1">
      <alignment horizontal="right" vertical="center" wrapText="1"/>
    </xf>
    <xf fontId="8" fillId="0" borderId="23" numFmtId="0" xfId="0" applyFont="1" applyBorder="1" applyAlignment="1" quotePrefix="1">
      <alignment horizontal="right" vertical="center" wrapText="1"/>
    </xf>
    <xf fontId="8" fillId="0" borderId="27" numFmtId="0" xfId="0" applyFont="1" applyBorder="1" applyAlignment="1" quotePrefix="1">
      <alignment vertical="center" wrapText="1"/>
    </xf>
    <xf fontId="0" fillId="0" borderId="1" numFmtId="0" xfId="0" applyBorder="1" applyAlignment="1" quotePrefix="1">
      <alignment vertical="center" wrapText="1"/>
    </xf>
    <xf fontId="8" fillId="0" borderId="24" numFmtId="0" xfId="0" applyFont="1" applyBorder="1" applyAlignment="1">
      <alignment vertical="top" wrapText="1"/>
    </xf>
    <xf fontId="6" fillId="3" borderId="1" numFmtId="0" xfId="0" applyFont="1" applyFill="1" applyBorder="1" applyAlignment="1" quotePrefix="1">
      <alignment horizontal="center" vertical="center" wrapText="1"/>
    </xf>
    <xf fontId="8" fillId="0" borderId="34" numFmtId="0" xfId="0" applyFont="1" applyBorder="1" applyAlignment="1" quotePrefix="1">
      <alignment horizontal="right" vertical="center" wrapText="1"/>
    </xf>
    <xf fontId="8" fillId="0" borderId="5" numFmtId="0" xfId="0" applyFont="1" applyBorder="1" applyAlignment="1">
      <alignment horizontal="left" vertical="center" wrapText="1"/>
    </xf>
    <xf fontId="8" fillId="0" borderId="5" numFmtId="4" xfId="0" applyNumberFormat="1" applyFont="1" applyBorder="1" applyAlignment="1">
      <alignment vertical="center" wrapText="1"/>
    </xf>
    <xf fontId="9" fillId="4" borderId="12" numFmtId="0" xfId="0" applyFont="1" applyFill="1" applyBorder="1" applyAlignment="1" quotePrefix="1">
      <alignment vertical="center" wrapText="1"/>
    </xf>
    <xf fontId="9" fillId="4" borderId="13" numFmtId="0" xfId="0" applyFont="1" applyFill="1" applyBorder="1" applyAlignment="1">
      <alignment vertical="center" wrapText="1"/>
    </xf>
    <xf fontId="9" fillId="4" borderId="13" numFmtId="4" xfId="0" applyNumberFormat="1" applyFont="1" applyFill="1" applyBorder="1" applyAlignment="1">
      <alignment vertical="center" wrapText="1"/>
    </xf>
    <xf fontId="9" fillId="4" borderId="13" numFmtId="4" xfId="0" applyNumberFormat="1" applyFont="1" applyFill="1" applyBorder="1" applyAlignment="1">
      <alignment horizontal="right" vertical="center" wrapText="1"/>
    </xf>
    <xf fontId="5" fillId="4" borderId="14" numFmtId="4" xfId="0" applyNumberFormat="1" applyFont="1" applyFill="1" applyBorder="1" applyAlignment="1">
      <alignment horizontal="right" vertical="center" wrapText="1"/>
    </xf>
    <xf fontId="5" fillId="4" borderId="11" numFmtId="0" xfId="0" applyFont="1" applyFill="1" applyBorder="1" applyAlignment="1" quotePrefix="1">
      <alignment vertical="center" wrapText="1"/>
    </xf>
    <xf fontId="7" fillId="2" borderId="12" numFmtId="0" xfId="0" applyFont="1" applyFill="1" applyBorder="1" applyAlignment="1" quotePrefix="1">
      <alignment vertical="center" wrapText="1"/>
    </xf>
    <xf fontId="10" fillId="2" borderId="13" numFmtId="0" xfId="0" applyFont="1" applyFill="1" applyBorder="1" applyAlignment="1">
      <alignment horizontal="center" vertical="center" wrapText="1"/>
    </xf>
    <xf fontId="7" fillId="2" borderId="13" numFmtId="4" xfId="0" applyNumberFormat="1" applyFont="1" applyFill="1" applyBorder="1" applyAlignment="1">
      <alignment vertical="center" wrapText="1"/>
    </xf>
    <xf fontId="7" fillId="2" borderId="13" numFmtId="4" xfId="0" applyNumberFormat="1" applyFont="1" applyFill="1" applyBorder="1" applyAlignment="1">
      <alignment horizontal="right" vertical="center" wrapText="1"/>
    </xf>
    <xf fontId="6" fillId="2" borderId="14" numFmtId="4" xfId="0" applyNumberFormat="1" applyFont="1" applyFill="1" applyBorder="1" applyAlignment="1">
      <alignment horizontal="right" vertical="center" wrapText="1"/>
    </xf>
    <xf fontId="0" fillId="2" borderId="11" numFmtId="0" xfId="0" applyFill="1" applyBorder="1" applyAlignment="1" quotePrefix="1">
      <alignment vertical="center" wrapText="1"/>
    </xf>
    <xf fontId="8" fillId="5" borderId="12" numFmtId="0" xfId="0" applyFont="1" applyFill="1" applyBorder="1" applyAlignment="1" quotePrefix="1">
      <alignment vertical="center" wrapText="1"/>
    </xf>
    <xf fontId="8" fillId="5" borderId="13" numFmtId="0" xfId="0" applyFont="1" applyFill="1" applyBorder="1" applyAlignment="1">
      <alignment vertical="center" wrapText="1"/>
    </xf>
    <xf fontId="8" fillId="5" borderId="13" numFmtId="4" xfId="0" applyNumberFormat="1" applyFont="1" applyFill="1" applyBorder="1" applyAlignment="1">
      <alignment vertical="center" wrapText="1"/>
    </xf>
    <xf fontId="8" fillId="0" borderId="13" numFmtId="4" xfId="0" applyNumberFormat="1" applyFont="1" applyBorder="1" applyAlignment="1">
      <alignment horizontal="right" vertical="center" wrapText="1"/>
    </xf>
    <xf fontId="0" fillId="0" borderId="14" numFmtId="4" xfId="0" applyNumberFormat="1" applyBorder="1" applyAlignment="1">
      <alignment horizontal="right" vertical="center" wrapText="1"/>
    </xf>
    <xf fontId="6" fillId="5" borderId="11" numFmtId="0" xfId="0" applyFont="1" applyFill="1" applyBorder="1" applyAlignment="1" quotePrefix="1">
      <alignment vertical="center" wrapText="1"/>
    </xf>
    <xf fontId="7" fillId="6" borderId="11" numFmtId="0" xfId="0" applyFont="1" applyFill="1" applyBorder="1" applyAlignment="1" quotePrefix="1">
      <alignment vertical="center" wrapText="1"/>
    </xf>
    <xf fontId="7" fillId="6" borderId="35" numFmtId="0" xfId="0" applyFont="1" applyFill="1" applyBorder="1" applyAlignment="1" quotePrefix="1">
      <alignment vertical="center" wrapText="1"/>
    </xf>
    <xf fontId="7" fillId="6" borderId="13" numFmtId="4" xfId="0" applyNumberFormat="1" applyFont="1" applyFill="1" applyBorder="1" applyAlignment="1">
      <alignment vertical="center" wrapText="1"/>
    </xf>
    <xf fontId="7" fillId="6" borderId="13" numFmtId="4" xfId="0" applyNumberFormat="1" applyFont="1" applyFill="1" applyBorder="1" applyAlignment="1" quotePrefix="1">
      <alignment vertical="center" wrapText="1"/>
    </xf>
    <xf fontId="7" fillId="6" borderId="36" numFmtId="4" xfId="0" applyNumberFormat="1" applyFont="1" applyFill="1" applyBorder="1" applyAlignment="1">
      <alignment horizontal="right" vertical="center" wrapText="1"/>
    </xf>
    <xf fontId="6" fillId="6" borderId="37" numFmtId="4" xfId="0" applyNumberFormat="1" applyFont="1" applyFill="1" applyBorder="1" applyAlignment="1">
      <alignment horizontal="right" vertical="center" wrapText="1"/>
    </xf>
    <xf fontId="6" fillId="6" borderId="11" numFmtId="0" xfId="0" applyFont="1" applyFill="1" applyBorder="1" applyAlignment="1" quotePrefix="1">
      <alignment vertical="center" wrapText="1"/>
    </xf>
    <xf fontId="7" fillId="0" borderId="19" numFmtId="0" xfId="0" applyFont="1" applyBorder="1"/>
    <xf fontId="7" fillId="0" borderId="20" numFmtId="0" xfId="0" applyFont="1" applyBorder="1" applyAlignment="1">
      <alignment wrapText="1"/>
    </xf>
    <xf fontId="7" fillId="0" borderId="20" numFmtId="4" xfId="0" applyNumberFormat="1" applyFont="1" applyBorder="1"/>
    <xf fontId="7" fillId="0" borderId="24" numFmtId="4" xfId="0" applyNumberFormat="1" applyFont="1" applyBorder="1" applyAlignment="1">
      <alignment horizontal="right" vertical="center" wrapText="1"/>
    </xf>
    <xf fontId="6" fillId="0" borderId="18" numFmtId="0" xfId="0" applyFont="1" applyBorder="1"/>
    <xf fontId="7" fillId="0" borderId="23" numFmtId="0" xfId="0" applyFont="1" applyBorder="1"/>
    <xf fontId="7" fillId="0" borderId="24" numFmtId="0" xfId="0" applyFont="1" applyBorder="1" applyAlignment="1">
      <alignment wrapText="1"/>
    </xf>
    <xf fontId="7" fillId="0" borderId="24" numFmtId="4" xfId="0" applyNumberFormat="1" applyFont="1" applyBorder="1"/>
    <xf fontId="6" fillId="0" borderId="22" numFmtId="0" xfId="0" applyFont="1" applyBorder="1"/>
    <xf fontId="8" fillId="0" borderId="23" numFmtId="0" xfId="0" applyFont="1" applyBorder="1"/>
    <xf fontId="8" fillId="0" borderId="24" numFmtId="0" xfId="0" applyFont="1" applyBorder="1" applyAlignment="1">
      <alignment wrapText="1"/>
    </xf>
    <xf fontId="8" fillId="0" borderId="24" numFmtId="4" xfId="0" applyNumberFormat="1" applyFont="1" applyBorder="1"/>
    <xf fontId="8" fillId="0" borderId="20" numFmtId="4" xfId="0" applyNumberFormat="1" applyFont="1" applyBorder="1"/>
    <xf fontId="0" fillId="0" borderId="22" numFmtId="0" xfId="0" applyBorder="1"/>
    <xf fontId="8" fillId="0" borderId="27" numFmtId="0" xfId="0" applyFont="1" applyBorder="1"/>
    <xf fontId="8" fillId="0" borderId="9" numFmtId="0" xfId="0" applyFont="1" applyBorder="1" applyAlignment="1">
      <alignment wrapText="1"/>
    </xf>
    <xf fontId="8" fillId="0" borderId="9" numFmtId="4" xfId="0" applyNumberFormat="1" applyFont="1" applyBorder="1"/>
    <xf fontId="8" fillId="0" borderId="16" numFmtId="4" xfId="0" applyNumberFormat="1" applyFont="1" applyBorder="1"/>
    <xf fontId="7" fillId="7" borderId="12" numFmtId="0" xfId="0" applyFont="1" applyFill="1" applyBorder="1" applyAlignment="1" quotePrefix="1">
      <alignment vertical="center" wrapText="1"/>
    </xf>
    <xf fontId="7" fillId="7" borderId="13" numFmtId="0" xfId="0" applyFont="1" applyFill="1" applyBorder="1" applyAlignment="1">
      <alignment horizontal="center" vertical="center" wrapText="1"/>
    </xf>
    <xf fontId="7" fillId="7" borderId="13" numFmtId="4" xfId="0" applyNumberFormat="1" applyFont="1" applyFill="1" applyBorder="1" applyAlignment="1">
      <alignment vertical="center" wrapText="1"/>
    </xf>
    <xf fontId="7" fillId="7" borderId="13" numFmtId="4" xfId="0" applyNumberFormat="1" applyFont="1" applyFill="1" applyBorder="1" applyAlignment="1">
      <alignment horizontal="right" vertical="center" wrapText="1"/>
    </xf>
    <xf fontId="6" fillId="7" borderId="14" numFmtId="4" xfId="0" applyNumberFormat="1" applyFont="1" applyFill="1" applyBorder="1" applyAlignment="1">
      <alignment horizontal="right" vertical="center" wrapText="1"/>
    </xf>
    <xf fontId="6" fillId="7" borderId="11" numFmtId="0" xfId="0" applyFont="1" applyFill="1" applyBorder="1" applyAlignment="1" quotePrefix="1">
      <alignment vertical="center" wrapText="1"/>
    </xf>
    <xf fontId="7" fillId="3" borderId="12" numFmtId="49" xfId="0" applyNumberFormat="1" applyFont="1" applyFill="1" applyBorder="1" applyAlignment="1">
      <alignment horizontal="center" vertical="center" wrapText="1"/>
    </xf>
    <xf fontId="0" fillId="5" borderId="0" numFmtId="0" xfId="0" applyFill="1"/>
    <xf fontId="0" fillId="3" borderId="11" numFmtId="49" xfId="0" applyNumberFormat="1" applyFill="1" applyBorder="1" applyAlignment="1">
      <alignment horizontal="center" vertical="center" wrapText="1"/>
    </xf>
    <xf fontId="8" fillId="5" borderId="20" numFmtId="4" xfId="0" applyNumberFormat="1" applyFont="1" applyFill="1" applyBorder="1" applyAlignment="1">
      <alignment horizontal="right" vertical="center" wrapText="1"/>
    </xf>
    <xf fontId="8" fillId="5" borderId="16" numFmtId="4" xfId="0" applyNumberFormat="1" applyFont="1" applyFill="1" applyBorder="1" applyAlignment="1">
      <alignment horizontal="right" vertical="center" wrapText="1"/>
    </xf>
    <xf fontId="0" fillId="0" borderId="6" numFmtId="4" xfId="0" applyNumberFormat="1" applyBorder="1" applyAlignment="1">
      <alignment horizontal="right" vertical="center" wrapText="1"/>
    </xf>
    <xf fontId="0" fillId="5" borderId="0" numFmtId="4" xfId="0" applyNumberFormat="1" applyFill="1"/>
    <xf fontId="8" fillId="5" borderId="24" numFmtId="4" xfId="0" applyNumberFormat="1" applyFont="1" applyFill="1" applyBorder="1" applyAlignment="1">
      <alignment horizontal="right" vertical="center" wrapText="1"/>
    </xf>
    <xf fontId="8" fillId="5" borderId="9" numFmtId="4" xfId="0" applyNumberFormat="1" applyFont="1" applyFill="1" applyBorder="1" applyAlignment="1">
      <alignment horizontal="right" vertical="center" wrapText="1"/>
    </xf>
    <xf fontId="8" fillId="0" borderId="15" numFmtId="49" xfId="0" applyNumberFormat="1" applyFont="1" applyBorder="1" applyAlignment="1" quotePrefix="1">
      <alignment horizontal="right" vertical="center" wrapText="1"/>
    </xf>
    <xf fontId="7" fillId="5" borderId="24" numFmtId="4" xfId="0" applyNumberFormat="1" applyFont="1" applyFill="1" applyBorder="1" applyAlignment="1">
      <alignment horizontal="right" vertical="center" wrapText="1"/>
    </xf>
    <xf fontId="7" fillId="5" borderId="29" numFmtId="4" xfId="0" applyNumberFormat="1" applyFont="1" applyFill="1" applyBorder="1" applyAlignment="1">
      <alignment horizontal="right" vertical="center" wrapText="1"/>
    </xf>
    <xf fontId="6" fillId="0" borderId="30" numFmtId="4" xfId="0" applyNumberFormat="1" applyFont="1" applyBorder="1" applyAlignment="1">
      <alignment horizontal="right" vertical="center" wrapText="1"/>
    </xf>
    <xf fontId="0" fillId="0" borderId="1" numFmtId="49" xfId="0" applyNumberFormat="1" applyBorder="1" applyAlignment="1" quotePrefix="1">
      <alignment vertical="center" wrapText="1"/>
    </xf>
    <xf fontId="7" fillId="3" borderId="13" numFmtId="4" xfId="0" applyNumberFormat="1" applyFont="1" applyFill="1" applyBorder="1"/>
    <xf fontId="7" fillId="3" borderId="31" numFmtId="4" xfId="0" applyNumberFormat="1" applyFont="1" applyFill="1" applyBorder="1" applyAlignment="1">
      <alignment horizontal="right" vertical="center" wrapText="1"/>
    </xf>
    <xf fontId="0" fillId="3" borderId="11" numFmtId="0" xfId="0" applyFill="1" applyBorder="1" applyAlignment="1" quotePrefix="1">
      <alignment horizontal="center" vertical="center" wrapText="1"/>
    </xf>
    <xf fontId="0" fillId="5" borderId="21" numFmtId="4" xfId="0" applyNumberFormat="1" applyFill="1" applyBorder="1" applyAlignment="1">
      <alignment horizontal="right" vertical="center" wrapText="1"/>
    </xf>
    <xf fontId="0" fillId="5" borderId="25" numFmtId="4" xfId="0" applyNumberFormat="1" applyFill="1" applyBorder="1" applyAlignment="1">
      <alignment horizontal="right" vertical="center" wrapText="1"/>
    </xf>
    <xf fontId="0" fillId="5" borderId="10" numFmtId="4" xfId="0" applyNumberFormat="1" applyFill="1" applyBorder="1" applyAlignment="1">
      <alignment horizontal="right" vertical="center" wrapText="1"/>
    </xf>
    <xf fontId="0" fillId="5" borderId="17" numFmtId="4" xfId="0" applyNumberFormat="1" applyFill="1" applyBorder="1" applyAlignment="1">
      <alignment horizontal="right" vertical="center" wrapText="1"/>
    </xf>
    <xf fontId="8" fillId="5" borderId="31" numFmtId="4" xfId="0" applyNumberFormat="1" applyFont="1" applyFill="1" applyBorder="1" applyAlignment="1">
      <alignment horizontal="right" vertical="center" wrapText="1"/>
    </xf>
    <xf fontId="0" fillId="3" borderId="1" numFmtId="0" xfId="0" applyFill="1" applyBorder="1" applyAlignment="1" quotePrefix="1">
      <alignment horizontal="center" vertical="center" wrapText="1"/>
    </xf>
    <xf fontId="8" fillId="5" borderId="29" numFmtId="4" xfId="0" applyNumberFormat="1" applyFont="1" applyFill="1" applyBorder="1" applyAlignment="1">
      <alignment horizontal="right" vertical="center" wrapText="1"/>
    </xf>
    <xf fontId="0" fillId="5" borderId="30" numFmtId="4" xfId="0" applyNumberFormat="1" applyFill="1" applyBorder="1" applyAlignment="1">
      <alignment horizontal="right" vertical="center" wrapText="1"/>
    </xf>
    <xf fontId="7" fillId="8" borderId="13" numFmtId="4" xfId="0" applyNumberFormat="1" applyFont="1" applyFill="1" applyBorder="1" applyAlignment="1">
      <alignment horizontal="right" vertical="center" wrapText="1"/>
    </xf>
    <xf fontId="8" fillId="0" borderId="15" numFmtId="0" xfId="0" applyFont="1" applyBorder="1" applyAlignment="1" quotePrefix="1">
      <alignment horizontal="right" vertical="center" wrapText="1"/>
    </xf>
    <xf fontId="7" fillId="3" borderId="11" numFmtId="0" xfId="0" applyFont="1" applyFill="1" applyBorder="1" applyAlignment="1" quotePrefix="1">
      <alignment horizontal="center" vertical="center" wrapText="1"/>
    </xf>
    <xf fontId="7" fillId="3" borderId="13" numFmtId="4" xfId="0" applyNumberFormat="1" applyFont="1" applyFill="1" applyBorder="1" applyAlignment="1">
      <alignment vertical="center"/>
    </xf>
    <xf fontId="6" fillId="8" borderId="14" numFmtId="4" xfId="0" applyNumberFormat="1" applyFont="1" applyFill="1" applyBorder="1" applyAlignment="1">
      <alignment horizontal="right" vertical="center" wrapText="1"/>
    </xf>
    <xf fontId="8" fillId="0" borderId="20" numFmtId="0" xfId="0" applyFont="1" applyBorder="1" applyAlignment="1">
      <alignment horizontal="left" vertical="center" wrapText="1"/>
    </xf>
    <xf fontId="0" fillId="0" borderId="1" numFmtId="0" xfId="0" applyBorder="1" applyAlignment="1" quotePrefix="1">
      <alignment horizontal="center" vertical="center" wrapText="1"/>
    </xf>
    <xf fontId="8" fillId="0" borderId="38" numFmtId="0" xfId="0" applyFont="1" applyBorder="1" applyAlignment="1" quotePrefix="1">
      <alignment horizontal="right" vertical="center" wrapText="1"/>
    </xf>
    <xf fontId="8" fillId="0" borderId="5" numFmtId="4" xfId="0" applyNumberFormat="1" applyFont="1" applyBorder="1" applyAlignment="1">
      <alignment vertical="center"/>
    </xf>
    <xf fontId="8" fillId="5" borderId="5" numFmtId="4" xfId="0" applyNumberFormat="1" applyFont="1" applyFill="1" applyBorder="1" applyAlignment="1">
      <alignment horizontal="right" vertical="center" wrapText="1"/>
    </xf>
    <xf fontId="8" fillId="0" borderId="39" numFmtId="0" xfId="0" applyFont="1" applyBorder="1" applyAlignment="1">
      <alignment vertical="center" wrapText="1"/>
    </xf>
    <xf fontId="9" fillId="7" borderId="11" numFmtId="0" xfId="0" applyFont="1" applyFill="1" applyBorder="1" applyAlignment="1" quotePrefix="1">
      <alignment vertical="center" wrapText="1"/>
    </xf>
    <xf fontId="9" fillId="7" borderId="12" numFmtId="0" xfId="0" applyFont="1" applyFill="1" applyBorder="1" applyAlignment="1">
      <alignment vertical="center" wrapText="1"/>
    </xf>
    <xf fontId="9" fillId="7" borderId="13" numFmtId="4" xfId="0" applyNumberFormat="1" applyFont="1" applyFill="1" applyBorder="1"/>
    <xf fontId="9" fillId="7" borderId="13" numFmtId="4" xfId="0" applyNumberFormat="1" applyFont="1" applyFill="1" applyBorder="1" applyAlignment="1">
      <alignment horizontal="right" vertical="center" wrapText="1"/>
    </xf>
    <xf fontId="5" fillId="7" borderId="14" numFmtId="4" xfId="0" applyNumberFormat="1" applyFont="1" applyFill="1" applyBorder="1" applyAlignment="1">
      <alignment horizontal="right" vertical="center" wrapText="1"/>
    </xf>
    <xf fontId="11" fillId="7" borderId="11" numFmtId="0" xfId="0" applyFont="1" applyFill="1" applyBorder="1" applyAlignment="1" quotePrefix="1">
      <alignment vertical="center" wrapText="1"/>
    </xf>
    <xf fontId="8" fillId="5" borderId="19" numFmtId="0" xfId="0" applyFont="1" applyFill="1" applyBorder="1" applyAlignment="1" quotePrefix="1">
      <alignment vertical="center" wrapText="1"/>
    </xf>
    <xf fontId="8" fillId="5" borderId="20" numFmtId="0" xfId="0" applyFont="1" applyFill="1" applyBorder="1" applyAlignment="1">
      <alignment vertical="center" wrapText="1"/>
    </xf>
    <xf fontId="8" fillId="5" borderId="20" numFmtId="4" xfId="0" applyNumberFormat="1" applyFont="1" applyFill="1" applyBorder="1" applyAlignment="1">
      <alignment vertical="center" wrapText="1"/>
    </xf>
    <xf fontId="8" fillId="5" borderId="28" numFmtId="0" xfId="0" applyFont="1" applyFill="1" applyBorder="1" applyAlignment="1" quotePrefix="1">
      <alignment vertical="center" wrapText="1"/>
    </xf>
    <xf fontId="8" fillId="5" borderId="29" numFmtId="0" xfId="0" applyFont="1" applyFill="1" applyBorder="1" applyAlignment="1">
      <alignment vertical="center" wrapText="1"/>
    </xf>
    <xf fontId="8" fillId="5" borderId="29" numFmtId="4" xfId="0" applyNumberFormat="1" applyFont="1" applyFill="1" applyBorder="1" applyAlignment="1">
      <alignment vertical="center" wrapText="1"/>
    </xf>
    <xf fontId="7" fillId="6" borderId="7" numFmtId="0" xfId="0" applyFont="1" applyFill="1" applyBorder="1" applyAlignment="1" quotePrefix="1">
      <alignment vertical="center" wrapText="1"/>
    </xf>
    <xf fontId="7" fillId="6" borderId="40" numFmtId="0" xfId="0" applyFont="1" applyFill="1" applyBorder="1" applyAlignment="1" quotePrefix="1">
      <alignment vertical="center" wrapText="1"/>
    </xf>
    <xf fontId="7" fillId="6" borderId="31" numFmtId="4" xfId="0" applyNumberFormat="1" applyFont="1" applyFill="1" applyBorder="1" applyAlignment="1">
      <alignment vertical="center" wrapText="1"/>
    </xf>
    <xf fontId="7" fillId="6" borderId="31" numFmtId="4" xfId="0" applyNumberFormat="1" applyFont="1" applyFill="1" applyBorder="1" applyAlignment="1" quotePrefix="1">
      <alignment vertical="center" wrapText="1"/>
    </xf>
    <xf fontId="7" fillId="6" borderId="31" numFmtId="4" xfId="0" applyNumberFormat="1" applyFont="1" applyFill="1" applyBorder="1" applyAlignment="1">
      <alignment horizontal="right" vertical="center" wrapText="1"/>
    </xf>
    <xf fontId="6" fillId="6" borderId="32" numFmtId="4" xfId="0" applyNumberFormat="1" applyFont="1" applyFill="1" applyBorder="1" applyAlignment="1">
      <alignment horizontal="right" vertical="center" wrapText="1"/>
    </xf>
    <xf fontId="6" fillId="5" borderId="3" numFmtId="0" xfId="0" applyFont="1" applyFill="1" applyBorder="1" applyAlignment="1" quotePrefix="1">
      <alignment vertical="center" wrapText="1"/>
    </xf>
    <xf fontId="7" fillId="5" borderId="20" numFmtId="4" xfId="0" applyNumberFormat="1" applyFont="1" applyFill="1" applyBorder="1" applyAlignment="1">
      <alignment horizontal="right" vertical="center" wrapText="1"/>
    </xf>
    <xf fontId="0" fillId="0" borderId="21" numFmtId="4" xfId="0" applyNumberFormat="1" applyBorder="1"/>
    <xf fontId="6" fillId="9" borderId="11" numFmtId="0" xfId="0" applyFont="1" applyFill="1" applyBorder="1" applyAlignment="1" quotePrefix="1">
      <alignment vertical="center" wrapText="1"/>
    </xf>
    <xf fontId="7" fillId="5" borderId="23" numFmtId="0" xfId="0" applyFont="1" applyFill="1" applyBorder="1"/>
    <xf fontId="7" fillId="5" borderId="24" numFmtId="0" xfId="0" applyFont="1" applyFill="1" applyBorder="1" applyAlignment="1">
      <alignment wrapText="1"/>
    </xf>
    <xf fontId="7" fillId="5" borderId="24" numFmtId="4" xfId="0" applyNumberFormat="1" applyFont="1" applyFill="1" applyBorder="1"/>
    <xf fontId="0" fillId="5" borderId="18" numFmtId="0" xfId="0" applyFill="1" applyBorder="1"/>
    <xf fontId="8" fillId="5" borderId="23" numFmtId="0" xfId="0" applyFont="1" applyFill="1" applyBorder="1"/>
    <xf fontId="8" fillId="5" borderId="24" numFmtId="0" xfId="0" applyFont="1" applyFill="1" applyBorder="1" applyAlignment="1">
      <alignment wrapText="1"/>
    </xf>
    <xf fontId="8" fillId="5" borderId="24" numFmtId="4" xfId="0" applyNumberFormat="1" applyFont="1" applyFill="1" applyBorder="1"/>
    <xf fontId="0" fillId="5" borderId="22" numFmtId="0" xfId="0" applyFill="1" applyBorder="1"/>
    <xf fontId="8" fillId="5" borderId="27" numFmtId="0" xfId="0" applyFont="1" applyFill="1" applyBorder="1"/>
    <xf fontId="8" fillId="5" borderId="9" numFmtId="0" xfId="0" applyFont="1" applyFill="1" applyBorder="1" applyAlignment="1">
      <alignment wrapText="1"/>
    </xf>
    <xf fontId="8" fillId="5" borderId="9" numFmtId="4" xfId="0" applyNumberFormat="1" applyFont="1" applyFill="1" applyBorder="1"/>
    <xf fontId="0" fillId="0" borderId="33" numFmtId="0" xfId="0" applyBorder="1"/>
    <xf fontId="8" fillId="0" borderId="28" numFmtId="0" xfId="0" applyFont="1" applyBorder="1"/>
    <xf fontId="8" fillId="0" borderId="29" numFmtId="0" xfId="0" applyFont="1" applyBorder="1" applyAlignment="1">
      <alignment wrapText="1"/>
    </xf>
    <xf fontId="8" fillId="0" borderId="29" numFmtId="4" xfId="0" applyNumberFormat="1" applyFont="1" applyBorder="1"/>
    <xf fontId="8" fillId="0" borderId="31" numFmtId="4" xfId="0" applyNumberFormat="1" applyFont="1" applyBorder="1"/>
    <xf fontId="0" fillId="0" borderId="32" numFmtId="4" xfId="0" applyNumberFormat="1" applyBorder="1"/>
    <xf fontId="0" fillId="0" borderId="41" numFmtId="0" xfId="0" applyBorder="1"/>
    <xf fontId="0" fillId="0" borderId="42" numFmtId="0" xfId="0" applyBorder="1"/>
    <xf fontId="0" fillId="0" borderId="0" numFmtId="2" xfId="0" applyNumberFormat="1"/>
    <xf fontId="3" fillId="0" borderId="0" numFmtId="0" xfId="0" applyFont="1"/>
    <xf fontId="1" fillId="0" borderId="0" numFmtId="0" xfId="2" applyFont="1" applyAlignment="1">
      <alignment horizontal="left" vertical="top" wrapText="1"/>
    </xf>
    <xf fontId="1" fillId="0" borderId="0" numFmtId="0" xfId="2" applyFont="1" applyAlignment="1">
      <alignment horizontal="right" vertical="top"/>
    </xf>
    <xf fontId="0" fillId="0" borderId="0" numFmtId="0" xfId="0" applyAlignment="1">
      <alignment vertical="top"/>
    </xf>
    <xf fontId="3" fillId="5" borderId="0" numFmtId="2" xfId="0" applyNumberFormat="1" applyFont="1" applyFill="1"/>
    <xf fontId="3" fillId="5" borderId="0" numFmtId="4" xfId="0" applyNumberFormat="1" applyFont="1" applyFill="1"/>
    <xf fontId="3" fillId="5" borderId="0" numFmtId="0" xfId="0" applyFont="1" applyFill="1"/>
  </cellXfs>
  <cellStyles count="3">
    <cellStyle name="Звичайний" xfId="0" builtinId="0"/>
    <cellStyle name="Звичайний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2" Type="http://schemas.openxmlformats.org/officeDocument/2006/relationships/externalLink" Target="externalLinks/externalLink2.xml"/><Relationship  Id="rId3" Type="http://schemas.openxmlformats.org/officeDocument/2006/relationships/worksheet" Target="worksheets/sheet1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VHRISCHENKO\Users\User\Downloads\&#1044;&#1086;&#1076;&#1072;&#1090;&#1086;&#1082;%20&#8470;1%20&#1044;&#1086;&#1093;&#1086;&#1076;&#1080;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&#1044;&#1086;&#1076;&#1072;&#1090;&#1086;&#1082;%201%20&#1044;&#1086;&#1093;&#1086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06">
          <cell r="E106">
            <v>0</v>
          </cell>
          <cell r="G106">
            <v>0</v>
          </cell>
        </row>
        <row r="136">
          <cell r="E136">
            <v>7115875.2800000003</v>
          </cell>
          <cell r="G136">
            <v>5657640.8700000001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14">
          <cell r="F114">
            <v>375701821</v>
          </cell>
          <cell r="G114">
            <v>380651530.92999995</v>
          </cell>
        </row>
        <row r="156">
          <cell r="F156">
            <v>25508524.350000001</v>
          </cell>
          <cell r="G156">
            <v>25692037.290000003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B1" zoomScale="90" workbookViewId="0">
      <selection activeCell="L2" activeCellId="0" sqref="L2"/>
    </sheetView>
  </sheetViews>
  <sheetFormatPr defaultRowHeight="13.5"/>
  <cols>
    <col bestFit="1" customWidth="1" hidden="1" min="1" max="1" width="8.5546875"/>
    <col bestFit="1" customWidth="1" min="2" max="2" width="10.5546875"/>
    <col bestFit="1" customWidth="1" min="3" max="3" width="50.6640625"/>
    <col bestFit="1" customWidth="1" min="4" max="4" width="16"/>
    <col bestFit="1" customWidth="1" min="5" max="5" width="18.33203125"/>
    <col bestFit="1" customWidth="1" min="6" max="6" width="17.33203125"/>
    <col bestFit="1" customWidth="1" min="7" max="7" width="17"/>
    <col bestFit="1" customWidth="1" min="8" max="9" width="13.44140625"/>
    <col bestFit="1" customWidth="1" min="10" max="10" width="15.6640625"/>
    <col bestFit="1" customWidth="1" min="11" max="11" width="13"/>
    <col bestFit="1" customWidth="1" min="12" max="12" style="1" width="13.44140625"/>
    <col bestFit="1" customWidth="1" min="15" max="15" width="12"/>
  </cols>
  <sheetData>
    <row r="1" ht="12.75" customHeight="1">
      <c r="H1" s="2"/>
      <c r="I1" s="2"/>
      <c r="J1" s="2"/>
      <c r="K1" s="3" t="s">
        <v>0</v>
      </c>
    </row>
    <row r="2">
      <c r="H2" s="2"/>
      <c r="I2" s="2"/>
      <c r="J2" s="2"/>
      <c r="K2" s="4" t="s">
        <v>1</v>
      </c>
    </row>
    <row r="3">
      <c r="H3" s="2"/>
      <c r="I3" s="2"/>
      <c r="J3" s="2"/>
      <c r="K3" s="2"/>
    </row>
    <row r="4">
      <c r="H4" s="2"/>
      <c r="I4" s="2"/>
      <c r="J4" s="2"/>
      <c r="K4" s="2"/>
    </row>
    <row r="6" ht="21.7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17.2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4.4">
      <c r="A8" s="7"/>
      <c r="K8" s="8" t="s">
        <v>4</v>
      </c>
    </row>
    <row r="9" ht="30" customHeight="1">
      <c r="A9" s="9" t="s">
        <v>5</v>
      </c>
      <c r="B9" s="10" t="s">
        <v>6</v>
      </c>
      <c r="C9" s="11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/>
      <c r="J9" s="12" t="s">
        <v>13</v>
      </c>
      <c r="K9" s="13"/>
    </row>
    <row r="10" s="14" customFormat="1" ht="43.5" customHeight="1">
      <c r="A10" s="15"/>
      <c r="B10" s="16"/>
      <c r="C10" s="17"/>
      <c r="D10" s="18"/>
      <c r="E10" s="18"/>
      <c r="F10" s="18"/>
      <c r="G10" s="18"/>
      <c r="H10" s="18" t="s">
        <v>14</v>
      </c>
      <c r="I10" s="18" t="s">
        <v>15</v>
      </c>
      <c r="J10" s="18" t="s">
        <v>16</v>
      </c>
      <c r="K10" s="19" t="s">
        <v>17</v>
      </c>
      <c r="L10" s="20"/>
    </row>
    <row r="11" s="14" customFormat="1" ht="15.75" customHeight="1">
      <c r="A11" s="21">
        <v>1</v>
      </c>
      <c r="B11" s="22"/>
      <c r="C11" s="23">
        <v>2</v>
      </c>
      <c r="D11" s="23">
        <v>3</v>
      </c>
      <c r="E11" s="23">
        <v>4</v>
      </c>
      <c r="F11" s="23">
        <v>5</v>
      </c>
      <c r="G11" s="23">
        <v>6</v>
      </c>
      <c r="H11" s="23" t="s">
        <v>18</v>
      </c>
      <c r="I11" s="23" t="s">
        <v>19</v>
      </c>
      <c r="J11" s="23" t="s">
        <v>20</v>
      </c>
      <c r="K11" s="24" t="s">
        <v>21</v>
      </c>
      <c r="L11" s="20"/>
    </row>
    <row r="12" s="14" customFormat="1" ht="24" customHeight="1">
      <c r="A12" s="25"/>
      <c r="B12" s="26"/>
      <c r="C12" s="27" t="s">
        <v>22</v>
      </c>
      <c r="D12" s="27"/>
      <c r="E12" s="27"/>
      <c r="F12" s="27"/>
      <c r="G12" s="27"/>
      <c r="H12" s="27"/>
      <c r="I12" s="27"/>
      <c r="J12" s="27"/>
      <c r="K12" s="28"/>
      <c r="L12" s="20"/>
    </row>
    <row r="13" s="14" customFormat="1" ht="15.75" customHeight="1">
      <c r="A13" s="29" t="s">
        <v>23</v>
      </c>
      <c r="B13" s="30"/>
      <c r="C13" s="31" t="s">
        <v>24</v>
      </c>
      <c r="D13" s="32">
        <f>SUM(D14:D16)</f>
        <v>35354711.509999998</v>
      </c>
      <c r="E13" s="33">
        <f>SUM(E14:E16)</f>
        <v>48323117</v>
      </c>
      <c r="F13" s="33">
        <f>SUM(F14:F16)</f>
        <v>48323117</v>
      </c>
      <c r="G13" s="32">
        <f>SUM(G14:G16)</f>
        <v>46846666.969999991</v>
      </c>
      <c r="H13" s="32">
        <f t="shared" ref="H13:H76" si="0">G13/E13*100</f>
        <v>96.94462997906362</v>
      </c>
      <c r="I13" s="32">
        <f t="shared" ref="I13:I76" si="1">G13/F13*100</f>
        <v>96.94462997906362</v>
      </c>
      <c r="J13" s="32">
        <f t="shared" ref="J13:J76" si="2">G13-D13</f>
        <v>11491955.459999993</v>
      </c>
      <c r="K13" s="34">
        <f t="shared" ref="K13:K76" si="3">G13/D13*100</f>
        <v>132.50473549119337</v>
      </c>
      <c r="L13" s="20"/>
    </row>
    <row r="14" ht="54">
      <c r="A14" s="35" t="s">
        <v>25</v>
      </c>
      <c r="B14" s="36" t="s">
        <v>25</v>
      </c>
      <c r="C14" s="37" t="s">
        <v>26</v>
      </c>
      <c r="D14" s="38">
        <v>28748900.890000001</v>
      </c>
      <c r="E14" s="38">
        <v>37910675</v>
      </c>
      <c r="F14" s="38">
        <v>37910675</v>
      </c>
      <c r="G14" s="38">
        <v>36996641.729999997</v>
      </c>
      <c r="H14" s="39">
        <f t="shared" si="0"/>
        <v>97.588981810532246</v>
      </c>
      <c r="I14" s="39">
        <f t="shared" si="1"/>
        <v>97.588981810532246</v>
      </c>
      <c r="J14" s="39">
        <f t="shared" si="2"/>
        <v>8247740.8399999961</v>
      </c>
      <c r="K14" s="40">
        <f t="shared" si="3"/>
        <v>128.68889099989516</v>
      </c>
    </row>
    <row r="15" ht="27">
      <c r="A15" s="41" t="s">
        <v>27</v>
      </c>
      <c r="B15" s="42" t="s">
        <v>27</v>
      </c>
      <c r="C15" s="43" t="s">
        <v>28</v>
      </c>
      <c r="D15" s="44">
        <v>5616468.6799999997</v>
      </c>
      <c r="E15" s="44">
        <v>8850940</v>
      </c>
      <c r="F15" s="44">
        <v>8850940</v>
      </c>
      <c r="G15" s="44">
        <v>8658651.9800000004</v>
      </c>
      <c r="H15" s="45">
        <f t="shared" si="0"/>
        <v>97.827484764330123</v>
      </c>
      <c r="I15" s="45">
        <f t="shared" si="1"/>
        <v>97.827484764330123</v>
      </c>
      <c r="J15" s="45">
        <f t="shared" si="2"/>
        <v>3042183.3000000007</v>
      </c>
      <c r="K15" s="46">
        <f t="shared" si="3"/>
        <v>154.16541021288134</v>
      </c>
    </row>
    <row r="16" ht="14.4">
      <c r="A16" s="47" t="s">
        <v>29</v>
      </c>
      <c r="B16" s="48" t="s">
        <v>29</v>
      </c>
      <c r="C16" s="49" t="s">
        <v>30</v>
      </c>
      <c r="D16" s="50">
        <v>989341.93999999994</v>
      </c>
      <c r="E16" s="50">
        <v>1561502</v>
      </c>
      <c r="F16" s="50">
        <v>1561502</v>
      </c>
      <c r="G16" s="50">
        <v>1191373.26</v>
      </c>
      <c r="H16" s="51">
        <f t="shared" si="0"/>
        <v>76.296620817648659</v>
      </c>
      <c r="I16" s="51">
        <f t="shared" si="1"/>
        <v>76.296620817648659</v>
      </c>
      <c r="J16" s="51">
        <f t="shared" si="2"/>
        <v>202031.32000000007</v>
      </c>
      <c r="K16" s="52">
        <f t="shared" si="3"/>
        <v>120.42077787584746</v>
      </c>
    </row>
    <row r="17" ht="14.4">
      <c r="A17" s="53">
        <v>1000</v>
      </c>
      <c r="B17" s="54"/>
      <c r="C17" s="55" t="s">
        <v>31</v>
      </c>
      <c r="D17" s="56">
        <f>SUM(D18:D40)</f>
        <v>167773783.02999994</v>
      </c>
      <c r="E17" s="56">
        <f>SUM(E18:E42)</f>
        <v>195751260.84999996</v>
      </c>
      <c r="F17" s="56">
        <f>SUM(F18:F42)</f>
        <v>195751260.84999996</v>
      </c>
      <c r="G17" s="56">
        <f>SUM(G18:G42)</f>
        <v>187037186.13</v>
      </c>
      <c r="H17" s="33">
        <f t="shared" si="0"/>
        <v>95.548394078198356</v>
      </c>
      <c r="I17" s="33">
        <f t="shared" si="1"/>
        <v>95.548394078198356</v>
      </c>
      <c r="J17" s="33">
        <f t="shared" si="2"/>
        <v>19263403.100000054</v>
      </c>
      <c r="K17" s="34">
        <f t="shared" si="3"/>
        <v>111.48177191459976</v>
      </c>
    </row>
    <row r="18">
      <c r="A18" s="57" t="s">
        <v>32</v>
      </c>
      <c r="B18" s="58">
        <v>1010</v>
      </c>
      <c r="C18" s="37" t="s">
        <v>33</v>
      </c>
      <c r="D18" s="38">
        <v>31071944.32</v>
      </c>
      <c r="E18" s="38">
        <v>34809662</v>
      </c>
      <c r="F18" s="38">
        <v>34809662</v>
      </c>
      <c r="G18" s="38">
        <v>33732244.350000001</v>
      </c>
      <c r="H18" s="39">
        <f t="shared" si="0"/>
        <v>96.904831624047375</v>
      </c>
      <c r="I18" s="39">
        <f t="shared" si="1"/>
        <v>96.904831624047375</v>
      </c>
      <c r="J18" s="39">
        <f t="shared" si="2"/>
        <v>2660300.0300000012</v>
      </c>
      <c r="K18" s="40">
        <f t="shared" si="3"/>
        <v>108.56174303932326</v>
      </c>
    </row>
    <row r="19" ht="27">
      <c r="A19" s="59" t="s">
        <v>34</v>
      </c>
      <c r="B19" s="60">
        <v>1021</v>
      </c>
      <c r="C19" s="43" t="s">
        <v>35</v>
      </c>
      <c r="D19" s="44">
        <v>37274722.899999999</v>
      </c>
      <c r="E19" s="44">
        <v>42942570</v>
      </c>
      <c r="F19" s="44">
        <v>42942570</v>
      </c>
      <c r="G19" s="44">
        <v>42151720.880000003</v>
      </c>
      <c r="H19" s="39">
        <f t="shared" si="0"/>
        <v>98.158356334984148</v>
      </c>
      <c r="I19" s="39">
        <f t="shared" si="1"/>
        <v>98.158356334984148</v>
      </c>
      <c r="J19" s="39">
        <f t="shared" si="2"/>
        <v>4876997.9800000042</v>
      </c>
      <c r="K19" s="40">
        <f t="shared" si="3"/>
        <v>113.08392819735758</v>
      </c>
    </row>
    <row r="20" ht="33" customHeight="1">
      <c r="A20" s="61"/>
      <c r="B20" s="60">
        <v>1031</v>
      </c>
      <c r="C20" s="43" t="s">
        <v>36</v>
      </c>
      <c r="D20" s="44">
        <v>74509888.219999999</v>
      </c>
      <c r="E20" s="44">
        <v>75582939</v>
      </c>
      <c r="F20" s="44">
        <v>75582939</v>
      </c>
      <c r="G20" s="44">
        <v>75007736.75</v>
      </c>
      <c r="H20" s="39">
        <f t="shared" si="0"/>
        <v>99.238978719787539</v>
      </c>
      <c r="I20" s="39">
        <f t="shared" si="1"/>
        <v>99.238978719787539</v>
      </c>
      <c r="J20" s="39">
        <f t="shared" si="2"/>
        <v>497848.53000000119</v>
      </c>
      <c r="K20" s="40">
        <f t="shared" si="3"/>
        <v>100.66816437642483</v>
      </c>
    </row>
    <row r="21" ht="27.600000000000001" hidden="1">
      <c r="A21" s="61"/>
      <c r="B21" s="60">
        <v>1061</v>
      </c>
      <c r="C21" s="43" t="s">
        <v>37</v>
      </c>
      <c r="D21" s="44">
        <v>0</v>
      </c>
      <c r="E21" s="44">
        <v>0</v>
      </c>
      <c r="F21" s="44">
        <v>0</v>
      </c>
      <c r="G21" s="44">
        <v>0</v>
      </c>
      <c r="H21" s="39" t="e">
        <f t="shared" si="0"/>
        <v>#DIV/0!</v>
      </c>
      <c r="I21" s="39" t="e">
        <f t="shared" si="1"/>
        <v>#DIV/0!</v>
      </c>
      <c r="J21" s="39">
        <f t="shared" si="2"/>
        <v>0</v>
      </c>
      <c r="K21" s="40" t="e">
        <f t="shared" si="3"/>
        <v>#DIV/0!</v>
      </c>
    </row>
    <row r="22" ht="27">
      <c r="A22" s="62" t="s">
        <v>38</v>
      </c>
      <c r="B22" s="60">
        <v>1070</v>
      </c>
      <c r="C22" s="43" t="s">
        <v>39</v>
      </c>
      <c r="D22" s="44">
        <v>4657858.4699999997</v>
      </c>
      <c r="E22" s="44">
        <v>4877557</v>
      </c>
      <c r="F22" s="44">
        <v>4877557</v>
      </c>
      <c r="G22" s="44">
        <v>4775776.6699999999</v>
      </c>
      <c r="H22" s="39">
        <f t="shared" si="0"/>
        <v>97.913292863620043</v>
      </c>
      <c r="I22" s="39">
        <f t="shared" si="1"/>
        <v>97.913292863620043</v>
      </c>
      <c r="J22" s="39">
        <f t="shared" si="2"/>
        <v>117918.20000000019</v>
      </c>
      <c r="K22" s="40">
        <f t="shared" si="3"/>
        <v>102.53159688641205</v>
      </c>
    </row>
    <row r="23">
      <c r="A23" s="62" t="s">
        <v>40</v>
      </c>
      <c r="B23" s="60">
        <v>1080</v>
      </c>
      <c r="C23" s="43" t="s">
        <v>41</v>
      </c>
      <c r="D23" s="44">
        <v>5733420.0800000001</v>
      </c>
      <c r="E23" s="44">
        <v>6722380</v>
      </c>
      <c r="F23" s="44">
        <v>6722380</v>
      </c>
      <c r="G23" s="44">
        <v>6592533.0800000001</v>
      </c>
      <c r="H23" s="39">
        <f t="shared" si="0"/>
        <v>98.068438261449074</v>
      </c>
      <c r="I23" s="39">
        <f t="shared" si="1"/>
        <v>98.068438261449074</v>
      </c>
      <c r="J23" s="39">
        <f t="shared" si="2"/>
        <v>859113</v>
      </c>
      <c r="K23" s="40">
        <f t="shared" si="3"/>
        <v>114.98430235378811</v>
      </c>
    </row>
    <row r="24" ht="12.75" hidden="1" customHeight="1">
      <c r="A24" s="62" t="s">
        <v>42</v>
      </c>
      <c r="B24" s="60"/>
      <c r="C24" s="43" t="s">
        <v>43</v>
      </c>
      <c r="D24" s="44">
        <v>0</v>
      </c>
      <c r="E24" s="44">
        <v>0</v>
      </c>
      <c r="F24" s="44">
        <v>0</v>
      </c>
      <c r="G24" s="44">
        <v>0</v>
      </c>
      <c r="H24" s="39" t="e">
        <f t="shared" si="0"/>
        <v>#DIV/0!</v>
      </c>
      <c r="I24" s="39" t="e">
        <f t="shared" si="1"/>
        <v>#DIV/0!</v>
      </c>
      <c r="J24" s="39">
        <f t="shared" si="2"/>
        <v>0</v>
      </c>
      <c r="K24" s="40" t="e">
        <f t="shared" si="3"/>
        <v>#DIV/0!</v>
      </c>
    </row>
    <row r="25">
      <c r="A25" s="62" t="s">
        <v>44</v>
      </c>
      <c r="B25" s="60">
        <v>1141</v>
      </c>
      <c r="C25" s="43" t="s">
        <v>45</v>
      </c>
      <c r="D25" s="44">
        <v>10299648.24</v>
      </c>
      <c r="E25" s="44">
        <v>12132561</v>
      </c>
      <c r="F25" s="44">
        <v>12132561</v>
      </c>
      <c r="G25" s="44">
        <v>12053865.23</v>
      </c>
      <c r="H25" s="39">
        <f t="shared" si="0"/>
        <v>99.351367201038599</v>
      </c>
      <c r="I25" s="39">
        <f t="shared" si="1"/>
        <v>99.351367201038599</v>
      </c>
      <c r="J25" s="39">
        <f t="shared" si="2"/>
        <v>1754216.9900000002</v>
      </c>
      <c r="K25" s="40">
        <f t="shared" si="3"/>
        <v>117.03181457389266</v>
      </c>
    </row>
    <row r="26">
      <c r="A26" s="62" t="s">
        <v>46</v>
      </c>
      <c r="B26" s="60">
        <v>1142</v>
      </c>
      <c r="C26" s="43" t="s">
        <v>47</v>
      </c>
      <c r="D26" s="44">
        <v>473836.25</v>
      </c>
      <c r="E26" s="44">
        <v>553710</v>
      </c>
      <c r="F26" s="44">
        <v>553710</v>
      </c>
      <c r="G26" s="44">
        <v>436444.03000000003</v>
      </c>
      <c r="H26" s="39">
        <f t="shared" si="0"/>
        <v>78.821771324339466</v>
      </c>
      <c r="I26" s="39">
        <f t="shared" si="1"/>
        <v>78.821771324339466</v>
      </c>
      <c r="J26" s="39">
        <f t="shared" si="2"/>
        <v>-37392.219999999972</v>
      </c>
      <c r="K26" s="40">
        <f t="shared" si="3"/>
        <v>92.108619802727205</v>
      </c>
    </row>
    <row r="27" ht="27">
      <c r="A27" s="59" t="s">
        <v>48</v>
      </c>
      <c r="B27" s="60">
        <v>1151</v>
      </c>
      <c r="C27" s="43" t="s">
        <v>49</v>
      </c>
      <c r="D27" s="44">
        <v>183831.13</v>
      </c>
      <c r="E27" s="44">
        <v>216200</v>
      </c>
      <c r="F27" s="44">
        <v>216200</v>
      </c>
      <c r="G27" s="44">
        <v>201132.63</v>
      </c>
      <c r="H27" s="39">
        <f t="shared" si="0"/>
        <v>93.030818686401489</v>
      </c>
      <c r="I27" s="39">
        <f t="shared" si="1"/>
        <v>93.030818686401489</v>
      </c>
      <c r="J27" s="39">
        <f t="shared" si="2"/>
        <v>17301.5</v>
      </c>
      <c r="K27" s="40">
        <f t="shared" si="3"/>
        <v>109.41162685558209</v>
      </c>
    </row>
    <row r="28" ht="27">
      <c r="A28" s="61"/>
      <c r="B28" s="60">
        <v>1152</v>
      </c>
      <c r="C28" s="43" t="s">
        <v>50</v>
      </c>
      <c r="D28" s="44">
        <v>1308823.54</v>
      </c>
      <c r="E28" s="44">
        <v>1618400</v>
      </c>
      <c r="F28" s="44">
        <v>1618400</v>
      </c>
      <c r="G28" s="44">
        <v>1426125.6100000001</v>
      </c>
      <c r="H28" s="39">
        <f t="shared" si="0"/>
        <v>88.119476643598631</v>
      </c>
      <c r="I28" s="39">
        <f t="shared" si="1"/>
        <v>88.119476643598631</v>
      </c>
      <c r="J28" s="39">
        <f t="shared" si="2"/>
        <v>117302.07000000007</v>
      </c>
      <c r="K28" s="40">
        <f t="shared" si="3"/>
        <v>108.96240527580976</v>
      </c>
    </row>
    <row r="29" ht="67.5">
      <c r="A29" s="63"/>
      <c r="B29" s="64">
        <v>1154</v>
      </c>
      <c r="C29" s="65" t="s">
        <v>51</v>
      </c>
      <c r="D29" s="66">
        <v>25857.099999999999</v>
      </c>
      <c r="E29" s="66">
        <v>0</v>
      </c>
      <c r="F29" s="66">
        <v>0</v>
      </c>
      <c r="G29" s="66">
        <v>0</v>
      </c>
      <c r="H29" s="39"/>
      <c r="I29" s="39"/>
      <c r="J29" s="39">
        <f t="shared" si="2"/>
        <v>-25857.099999999999</v>
      </c>
      <c r="K29" s="40">
        <f t="shared" si="3"/>
        <v>0</v>
      </c>
    </row>
    <row r="30" ht="27">
      <c r="A30" s="63"/>
      <c r="B30" s="60">
        <v>1160</v>
      </c>
      <c r="C30" s="43" t="s">
        <v>52</v>
      </c>
      <c r="D30" s="44">
        <v>946672.81999999995</v>
      </c>
      <c r="E30" s="44">
        <v>1204020</v>
      </c>
      <c r="F30" s="44">
        <v>1204020</v>
      </c>
      <c r="G30" s="44">
        <v>1163690.2</v>
      </c>
      <c r="H30" s="39">
        <f t="shared" si="0"/>
        <v>96.650404478330927</v>
      </c>
      <c r="I30" s="39">
        <f t="shared" si="1"/>
        <v>96.650404478330927</v>
      </c>
      <c r="J30" s="39">
        <f t="shared" si="2"/>
        <v>217017.38</v>
      </c>
      <c r="K30" s="40">
        <f t="shared" si="3"/>
        <v>122.92422211931679</v>
      </c>
    </row>
    <row r="31" ht="54">
      <c r="A31" s="63"/>
      <c r="B31" s="60">
        <v>1181</v>
      </c>
      <c r="C31" s="43" t="s">
        <v>53</v>
      </c>
      <c r="D31" s="44">
        <v>36231.199999999997</v>
      </c>
      <c r="E31" s="44"/>
      <c r="F31" s="44"/>
      <c r="G31" s="44"/>
      <c r="H31" s="39"/>
      <c r="I31" s="39"/>
      <c r="J31" s="39">
        <f t="shared" si="2"/>
        <v>-36231.199999999997</v>
      </c>
      <c r="K31" s="40">
        <f t="shared" si="3"/>
        <v>0</v>
      </c>
    </row>
    <row r="32" ht="54">
      <c r="A32" s="63"/>
      <c r="B32" s="60">
        <v>1182</v>
      </c>
      <c r="C32" s="43" t="s">
        <v>54</v>
      </c>
      <c r="D32" s="44">
        <v>326078.70000000001</v>
      </c>
      <c r="E32" s="44"/>
      <c r="F32" s="44"/>
      <c r="G32" s="44"/>
      <c r="H32" s="39"/>
      <c r="I32" s="39"/>
      <c r="J32" s="39">
        <f t="shared" si="2"/>
        <v>-326078.70000000001</v>
      </c>
      <c r="K32" s="40">
        <f t="shared" si="3"/>
        <v>0</v>
      </c>
    </row>
    <row r="33" ht="67.5">
      <c r="A33" s="63"/>
      <c r="B33" s="60">
        <v>1183</v>
      </c>
      <c r="C33" s="43" t="s">
        <v>55</v>
      </c>
      <c r="D33" s="44">
        <v>0</v>
      </c>
      <c r="E33" s="44">
        <v>30043.849999999999</v>
      </c>
      <c r="F33" s="44">
        <v>30043.849999999999</v>
      </c>
      <c r="G33" s="44">
        <v>29943.799999999999</v>
      </c>
      <c r="H33" s="39">
        <f t="shared" si="0"/>
        <v>99.666986754360707</v>
      </c>
      <c r="I33" s="39">
        <f t="shared" si="1"/>
        <v>99.666986754360707</v>
      </c>
      <c r="J33" s="39">
        <f t="shared" si="2"/>
        <v>29943.799999999999</v>
      </c>
      <c r="K33" s="40" t="e">
        <f t="shared" si="3"/>
        <v>#DIV/0!</v>
      </c>
    </row>
    <row r="34" ht="67.5">
      <c r="A34" s="63"/>
      <c r="B34" s="60">
        <v>1184</v>
      </c>
      <c r="C34" s="43" t="s">
        <v>56</v>
      </c>
      <c r="D34" s="44">
        <v>0</v>
      </c>
      <c r="E34" s="44">
        <v>270365.70000000001</v>
      </c>
      <c r="F34" s="44">
        <v>270365.70000000001</v>
      </c>
      <c r="G34" s="44">
        <v>269494.20000000001</v>
      </c>
      <c r="H34" s="39">
        <f t="shared" si="0"/>
        <v>99.677658815448851</v>
      </c>
      <c r="I34" s="39">
        <f t="shared" si="1"/>
        <v>99.677658815448851</v>
      </c>
      <c r="J34" s="39">
        <f t="shared" si="2"/>
        <v>269494.20000000001</v>
      </c>
      <c r="K34" s="40"/>
    </row>
    <row r="35" ht="40.5">
      <c r="A35" s="63"/>
      <c r="B35" s="58">
        <v>1200</v>
      </c>
      <c r="C35" s="37" t="s">
        <v>57</v>
      </c>
      <c r="D35" s="38">
        <v>373168.78999999998</v>
      </c>
      <c r="E35" s="38">
        <v>279600</v>
      </c>
      <c r="F35" s="38">
        <v>279600</v>
      </c>
      <c r="G35" s="38">
        <v>279600</v>
      </c>
      <c r="H35" s="39">
        <f t="shared" si="0"/>
        <v>100</v>
      </c>
      <c r="I35" s="39">
        <f t="shared" si="1"/>
        <v>100</v>
      </c>
      <c r="J35" s="39">
        <f t="shared" si="2"/>
        <v>-93568.789999999979</v>
      </c>
      <c r="K35" s="40">
        <f t="shared" si="3"/>
        <v>74.925880055510547</v>
      </c>
    </row>
    <row r="36" ht="54">
      <c r="A36" s="63"/>
      <c r="B36" s="60">
        <v>1210</v>
      </c>
      <c r="C36" s="43" t="s">
        <v>58</v>
      </c>
      <c r="D36" s="44">
        <v>3137.9200000000001</v>
      </c>
      <c r="E36" s="44">
        <v>0</v>
      </c>
      <c r="F36" s="44">
        <v>0</v>
      </c>
      <c r="G36" s="44">
        <v>0</v>
      </c>
      <c r="H36" s="39"/>
      <c r="I36" s="39"/>
      <c r="J36" s="39">
        <f t="shared" si="2"/>
        <v>-3137.9200000000001</v>
      </c>
      <c r="K36" s="40">
        <f t="shared" si="3"/>
        <v>0</v>
      </c>
    </row>
    <row r="37" ht="42" hidden="1">
      <c r="A37" s="63"/>
      <c r="B37" s="60">
        <v>1271</v>
      </c>
      <c r="C37" s="43" t="s">
        <v>59</v>
      </c>
      <c r="D37" s="44">
        <v>0</v>
      </c>
      <c r="E37" s="44">
        <v>0</v>
      </c>
      <c r="F37" s="44">
        <v>0</v>
      </c>
      <c r="G37" s="44">
        <v>0</v>
      </c>
      <c r="H37" s="39" t="e">
        <f t="shared" si="0"/>
        <v>#DIV/0!</v>
      </c>
      <c r="I37" s="39" t="e">
        <f t="shared" si="1"/>
        <v>#DIV/0!</v>
      </c>
      <c r="J37" s="39">
        <f t="shared" si="2"/>
        <v>0</v>
      </c>
      <c r="K37" s="40" t="e">
        <f t="shared" si="3"/>
        <v>#DIV/0!</v>
      </c>
    </row>
    <row r="38" ht="54">
      <c r="A38" s="63"/>
      <c r="B38" s="60">
        <v>1275</v>
      </c>
      <c r="C38" s="43" t="s">
        <v>60</v>
      </c>
      <c r="D38" s="44">
        <v>0</v>
      </c>
      <c r="E38" s="44">
        <v>349571.09999999998</v>
      </c>
      <c r="F38" s="44">
        <v>349571.09999999998</v>
      </c>
      <c r="G38" s="44">
        <v>349571.09999999998</v>
      </c>
      <c r="H38" s="39">
        <f t="shared" si="0"/>
        <v>100</v>
      </c>
      <c r="I38" s="39">
        <f t="shared" si="1"/>
        <v>100</v>
      </c>
      <c r="J38" s="39">
        <f t="shared" si="2"/>
        <v>349571.09999999998</v>
      </c>
      <c r="K38" s="40"/>
    </row>
    <row r="39" ht="67.5">
      <c r="A39" s="63"/>
      <c r="B39" s="60">
        <v>1291</v>
      </c>
      <c r="C39" s="43" t="s">
        <v>61</v>
      </c>
      <c r="D39" s="44">
        <v>48083</v>
      </c>
      <c r="E39" s="44">
        <v>19181.200000000001</v>
      </c>
      <c r="F39" s="44">
        <v>19181.200000000001</v>
      </c>
      <c r="G39" s="44">
        <v>19181.200000000001</v>
      </c>
      <c r="H39" s="45">
        <f t="shared" si="0"/>
        <v>100</v>
      </c>
      <c r="I39" s="45">
        <f t="shared" si="1"/>
        <v>100</v>
      </c>
      <c r="J39" s="39">
        <f t="shared" si="2"/>
        <v>-28901.799999999999</v>
      </c>
      <c r="K39" s="40">
        <f t="shared" si="3"/>
        <v>39.891853669696154</v>
      </c>
    </row>
    <row r="40" ht="40.5">
      <c r="A40" s="63"/>
      <c r="B40" s="64">
        <v>1403</v>
      </c>
      <c r="C40" s="65" t="s">
        <v>62</v>
      </c>
      <c r="D40" s="66">
        <v>500580.34999999998</v>
      </c>
      <c r="E40" s="66">
        <v>0</v>
      </c>
      <c r="F40" s="66">
        <v>0</v>
      </c>
      <c r="G40" s="66">
        <v>0</v>
      </c>
      <c r="H40" s="67"/>
      <c r="I40" s="67"/>
      <c r="J40" s="67">
        <f t="shared" si="2"/>
        <v>-500580.34999999998</v>
      </c>
      <c r="K40" s="68">
        <f t="shared" si="3"/>
        <v>0</v>
      </c>
    </row>
    <row r="41" ht="40.5">
      <c r="A41" s="63"/>
      <c r="B41" s="69">
        <v>1600</v>
      </c>
      <c r="C41" s="70" t="s">
        <v>63</v>
      </c>
      <c r="D41" s="71">
        <v>0</v>
      </c>
      <c r="E41" s="71">
        <v>8824100</v>
      </c>
      <c r="F41" s="71">
        <v>8824100</v>
      </c>
      <c r="G41" s="71">
        <v>8245724.9400000004</v>
      </c>
      <c r="H41" s="72">
        <f t="shared" si="0"/>
        <v>93.445506510578994</v>
      </c>
      <c r="I41" s="72">
        <f t="shared" si="1"/>
        <v>93.445506510578994</v>
      </c>
      <c r="J41" s="72">
        <f t="shared" si="2"/>
        <v>8245724.9400000004</v>
      </c>
      <c r="K41" s="73"/>
    </row>
    <row r="42" ht="40.5">
      <c r="A42" s="63"/>
      <c r="B42" s="74">
        <v>1702</v>
      </c>
      <c r="C42" s="75" t="s">
        <v>64</v>
      </c>
      <c r="D42" s="76"/>
      <c r="E42" s="76">
        <v>5318400</v>
      </c>
      <c r="F42" s="76">
        <v>5318400</v>
      </c>
      <c r="G42" s="76">
        <v>302401.46000000002</v>
      </c>
      <c r="H42" s="77">
        <f t="shared" si="0"/>
        <v>5.6859480294825513</v>
      </c>
      <c r="I42" s="77">
        <f t="shared" si="1"/>
        <v>5.6859480294825513</v>
      </c>
      <c r="J42" s="77"/>
      <c r="K42" s="78"/>
    </row>
    <row r="43" s="79" customFormat="1" ht="14.4">
      <c r="A43" s="53">
        <v>2000</v>
      </c>
      <c r="B43" s="54"/>
      <c r="C43" s="55" t="s">
        <v>65</v>
      </c>
      <c r="D43" s="80">
        <f>SUM(D44:D46)</f>
        <v>8228584.1600000001</v>
      </c>
      <c r="E43" s="80">
        <f>SUM(E44:E46)</f>
        <v>10103093</v>
      </c>
      <c r="F43" s="80">
        <f>SUM(F44:F46)</f>
        <v>10103093</v>
      </c>
      <c r="G43" s="80">
        <f>SUM(G44:G46)</f>
        <v>9529126.3000000007</v>
      </c>
      <c r="H43" s="33">
        <f t="shared" si="0"/>
        <v>94.318901152350094</v>
      </c>
      <c r="I43" s="33">
        <f t="shared" si="1"/>
        <v>94.318901152350094</v>
      </c>
      <c r="J43" s="33">
        <f t="shared" si="2"/>
        <v>1300542.1400000006</v>
      </c>
      <c r="K43" s="34">
        <f t="shared" si="3"/>
        <v>115.80517516393731</v>
      </c>
      <c r="L43" s="81"/>
    </row>
    <row r="44" ht="27.600000000000001">
      <c r="A44" s="62">
        <v>2010</v>
      </c>
      <c r="B44" s="60">
        <v>2010</v>
      </c>
      <c r="C44" s="43" t="s">
        <v>66</v>
      </c>
      <c r="D44" s="44">
        <v>6350428.21</v>
      </c>
      <c r="E44" s="44">
        <v>7707783</v>
      </c>
      <c r="F44" s="44">
        <v>7707783</v>
      </c>
      <c r="G44" s="44">
        <v>7278719.5</v>
      </c>
      <c r="H44" s="45">
        <f t="shared" si="0"/>
        <v>94.433373383760284</v>
      </c>
      <c r="I44" s="45">
        <f t="shared" si="1"/>
        <v>94.433373383760284</v>
      </c>
      <c r="J44" s="45">
        <f t="shared" si="2"/>
        <v>928291.29000000004</v>
      </c>
      <c r="K44" s="46">
        <f t="shared" si="3"/>
        <v>114.6177747279817</v>
      </c>
    </row>
    <row r="45" ht="27">
      <c r="A45" s="62">
        <v>2111</v>
      </c>
      <c r="B45" s="60">
        <v>2111</v>
      </c>
      <c r="C45" s="43" t="s">
        <v>67</v>
      </c>
      <c r="D45" s="44">
        <v>1878155.95</v>
      </c>
      <c r="E45" s="44">
        <v>1825310</v>
      </c>
      <c r="F45" s="44">
        <v>1825310</v>
      </c>
      <c r="G45" s="44">
        <v>1739360.6499999999</v>
      </c>
      <c r="H45" s="45">
        <f t="shared" si="0"/>
        <v>95.291246418416591</v>
      </c>
      <c r="I45" s="45">
        <f t="shared" si="1"/>
        <v>95.291246418416591</v>
      </c>
      <c r="J45" s="45">
        <f t="shared" si="2"/>
        <v>-138795.30000000005</v>
      </c>
      <c r="K45" s="46">
        <f t="shared" si="3"/>
        <v>92.610022612871944</v>
      </c>
    </row>
    <row r="46" ht="14.4">
      <c r="A46" s="82">
        <v>2144</v>
      </c>
      <c r="B46" s="64">
        <v>2152</v>
      </c>
      <c r="C46" s="43" t="s">
        <v>68</v>
      </c>
      <c r="D46" s="66">
        <v>0</v>
      </c>
      <c r="E46" s="66">
        <v>570000</v>
      </c>
      <c r="F46" s="66">
        <v>570000</v>
      </c>
      <c r="G46" s="66">
        <v>511046.15000000002</v>
      </c>
      <c r="H46" s="45">
        <f t="shared" si="0"/>
        <v>89.657219298245622</v>
      </c>
      <c r="I46" s="45">
        <f t="shared" si="1"/>
        <v>89.657219298245622</v>
      </c>
      <c r="J46" s="45">
        <f t="shared" si="2"/>
        <v>511046.15000000002</v>
      </c>
      <c r="K46" s="46"/>
    </row>
    <row r="47" s="79" customFormat="1" ht="14.4">
      <c r="A47" s="83">
        <v>3000</v>
      </c>
      <c r="B47" s="54"/>
      <c r="C47" s="55" t="s">
        <v>69</v>
      </c>
      <c r="D47" s="80">
        <f>SUM(D48:D60)</f>
        <v>20538234.170000002</v>
      </c>
      <c r="E47" s="80">
        <f>SUM(E48:E60)</f>
        <v>25741718</v>
      </c>
      <c r="F47" s="80">
        <f>SUM(F48:F60)</f>
        <v>25741718</v>
      </c>
      <c r="G47" s="80">
        <f>SUM(G48:G60)</f>
        <v>25026090.379999995</v>
      </c>
      <c r="H47" s="33">
        <f t="shared" si="0"/>
        <v>97.219969467461326</v>
      </c>
      <c r="I47" s="33">
        <f t="shared" si="1"/>
        <v>97.219969467461326</v>
      </c>
      <c r="J47" s="33">
        <f t="shared" si="2"/>
        <v>4487856.2099999934</v>
      </c>
      <c r="K47" s="34">
        <f t="shared" si="3"/>
        <v>121.8512271934038</v>
      </c>
      <c r="L47" s="81"/>
    </row>
    <row r="48" s="79" customFormat="1" ht="27.600000000000001" hidden="1">
      <c r="A48" s="62">
        <v>3032</v>
      </c>
      <c r="B48" s="84">
        <v>3032</v>
      </c>
      <c r="C48" s="37" t="s">
        <v>70</v>
      </c>
      <c r="D48" s="38">
        <v>0</v>
      </c>
      <c r="E48" s="38">
        <v>0</v>
      </c>
      <c r="F48" s="38">
        <v>0</v>
      </c>
      <c r="G48" s="38">
        <v>0</v>
      </c>
      <c r="H48" s="45" t="e">
        <f t="shared" si="0"/>
        <v>#DIV/0!</v>
      </c>
      <c r="I48" s="45" t="e">
        <f t="shared" si="1"/>
        <v>#DIV/0!</v>
      </c>
      <c r="J48" s="39">
        <f t="shared" si="2"/>
        <v>0</v>
      </c>
      <c r="K48" s="40" t="e">
        <f t="shared" si="3"/>
        <v>#DIV/0!</v>
      </c>
      <c r="L48" s="81"/>
    </row>
    <row r="49" s="79" customFormat="1" ht="27.600000000000001" hidden="1">
      <c r="A49" s="62">
        <v>3035</v>
      </c>
      <c r="B49" s="85">
        <v>3035</v>
      </c>
      <c r="C49" s="43" t="s">
        <v>71</v>
      </c>
      <c r="D49" s="44">
        <v>0</v>
      </c>
      <c r="E49" s="44">
        <v>0</v>
      </c>
      <c r="F49" s="44">
        <v>0</v>
      </c>
      <c r="G49" s="44">
        <v>0</v>
      </c>
      <c r="H49" s="45" t="e">
        <f t="shared" si="0"/>
        <v>#DIV/0!</v>
      </c>
      <c r="I49" s="45" t="e">
        <f t="shared" si="1"/>
        <v>#DIV/0!</v>
      </c>
      <c r="J49" s="39">
        <f t="shared" si="2"/>
        <v>0</v>
      </c>
      <c r="K49" s="40" t="e">
        <f t="shared" si="3"/>
        <v>#DIV/0!</v>
      </c>
      <c r="L49" s="81"/>
    </row>
    <row r="50" s="79" customFormat="1" ht="27">
      <c r="A50" s="62">
        <v>3050</v>
      </c>
      <c r="B50" s="85">
        <v>3050</v>
      </c>
      <c r="C50" s="43" t="s">
        <v>72</v>
      </c>
      <c r="D50" s="44">
        <v>39766.720000000001</v>
      </c>
      <c r="E50" s="44">
        <v>41200</v>
      </c>
      <c r="F50" s="44">
        <v>41200</v>
      </c>
      <c r="G50" s="44">
        <v>41176.790000000001</v>
      </c>
      <c r="H50" s="45">
        <f t="shared" si="0"/>
        <v>99.943665048543693</v>
      </c>
      <c r="I50" s="45">
        <f t="shared" si="1"/>
        <v>99.943665048543693</v>
      </c>
      <c r="J50" s="39">
        <f t="shared" si="2"/>
        <v>1410.0699999999997</v>
      </c>
      <c r="K50" s="40">
        <f t="shared" si="3"/>
        <v>103.54585442299491</v>
      </c>
      <c r="L50" s="81"/>
    </row>
    <row r="51" ht="40.5">
      <c r="A51" s="57" t="s">
        <v>73</v>
      </c>
      <c r="B51" s="84">
        <v>3104</v>
      </c>
      <c r="C51" s="37" t="s">
        <v>74</v>
      </c>
      <c r="D51" s="38">
        <v>13095040.25</v>
      </c>
      <c r="E51" s="38">
        <v>14752486</v>
      </c>
      <c r="F51" s="38">
        <v>14752486</v>
      </c>
      <c r="G51" s="38">
        <v>14475370.609999999</v>
      </c>
      <c r="H51" s="45">
        <f t="shared" si="0"/>
        <v>98.121568188575125</v>
      </c>
      <c r="I51" s="45">
        <f t="shared" si="1"/>
        <v>98.121568188575125</v>
      </c>
      <c r="J51" s="39">
        <f t="shared" si="2"/>
        <v>1380330.3599999994</v>
      </c>
      <c r="K51" s="40">
        <f t="shared" si="3"/>
        <v>110.54086382055985</v>
      </c>
    </row>
    <row r="52" ht="40.5">
      <c r="A52" s="57"/>
      <c r="B52" s="85">
        <v>3114</v>
      </c>
      <c r="C52" s="37" t="s">
        <v>75</v>
      </c>
      <c r="D52" s="38">
        <v>0</v>
      </c>
      <c r="E52" s="38">
        <v>15700</v>
      </c>
      <c r="F52" s="38">
        <v>15700</v>
      </c>
      <c r="G52" s="38">
        <v>0</v>
      </c>
      <c r="H52" s="45">
        <f t="shared" si="0"/>
        <v>0</v>
      </c>
      <c r="I52" s="45">
        <f t="shared" si="1"/>
        <v>0</v>
      </c>
      <c r="J52" s="39">
        <f t="shared" si="2"/>
        <v>0</v>
      </c>
      <c r="K52" s="40"/>
    </row>
    <row r="53" ht="27">
      <c r="A53" s="62" t="s">
        <v>76</v>
      </c>
      <c r="B53" s="60">
        <v>3121</v>
      </c>
      <c r="C53" s="43" t="s">
        <v>77</v>
      </c>
      <c r="D53" s="44">
        <v>2519291.9700000002</v>
      </c>
      <c r="E53" s="44">
        <v>3286506</v>
      </c>
      <c r="F53" s="44">
        <v>3286506</v>
      </c>
      <c r="G53" s="44">
        <v>3252981.1099999999</v>
      </c>
      <c r="H53" s="45">
        <f t="shared" si="0"/>
        <v>98.97992305506213</v>
      </c>
      <c r="I53" s="45">
        <f t="shared" si="1"/>
        <v>98.97992305506213</v>
      </c>
      <c r="J53" s="39">
        <f t="shared" si="2"/>
        <v>733689.13999999966</v>
      </c>
      <c r="K53" s="40">
        <f t="shared" si="3"/>
        <v>129.12283088807683</v>
      </c>
    </row>
    <row r="54" ht="40.5">
      <c r="A54" s="59"/>
      <c r="B54" s="86">
        <v>3133</v>
      </c>
      <c r="C54" s="43" t="s">
        <v>78</v>
      </c>
      <c r="D54" s="50">
        <v>0</v>
      </c>
      <c r="E54" s="50">
        <v>118650</v>
      </c>
      <c r="F54" s="50">
        <v>118650</v>
      </c>
      <c r="G54" s="50">
        <v>118650</v>
      </c>
      <c r="H54" s="45">
        <f t="shared" si="0"/>
        <v>100</v>
      </c>
      <c r="I54" s="45">
        <f t="shared" si="1"/>
        <v>100</v>
      </c>
      <c r="J54" s="39">
        <f t="shared" si="2"/>
        <v>118650</v>
      </c>
      <c r="K54" s="40"/>
    </row>
    <row r="55" ht="54">
      <c r="A55" s="59">
        <v>3160</v>
      </c>
      <c r="B55" s="86">
        <v>3160</v>
      </c>
      <c r="C55" s="43" t="s">
        <v>79</v>
      </c>
      <c r="D55" s="50">
        <v>1594667.27</v>
      </c>
      <c r="E55" s="50">
        <v>1500000</v>
      </c>
      <c r="F55" s="50">
        <v>1500000</v>
      </c>
      <c r="G55" s="50">
        <v>1277414.29</v>
      </c>
      <c r="H55" s="45">
        <f t="shared" si="0"/>
        <v>85.160952666666674</v>
      </c>
      <c r="I55" s="45">
        <f t="shared" si="1"/>
        <v>85.160952666666674</v>
      </c>
      <c r="J55" s="39">
        <f t="shared" si="2"/>
        <v>-317252.97999999998</v>
      </c>
      <c r="K55" s="40">
        <f t="shared" si="3"/>
        <v>80.105380854778559</v>
      </c>
    </row>
    <row r="56" ht="55.200000000000003" hidden="1">
      <c r="A56" s="59">
        <v>3180</v>
      </c>
      <c r="B56" s="86">
        <v>3180</v>
      </c>
      <c r="C56" s="43" t="s">
        <v>80</v>
      </c>
      <c r="D56" s="50">
        <v>0</v>
      </c>
      <c r="E56" s="50">
        <v>0</v>
      </c>
      <c r="F56" s="50">
        <v>0</v>
      </c>
      <c r="G56" s="50">
        <v>0</v>
      </c>
      <c r="H56" s="45" t="e">
        <f t="shared" si="0"/>
        <v>#DIV/0!</v>
      </c>
      <c r="I56" s="45" t="e">
        <f t="shared" si="1"/>
        <v>#DIV/0!</v>
      </c>
      <c r="J56" s="39">
        <f t="shared" si="2"/>
        <v>0</v>
      </c>
      <c r="K56" s="40" t="e">
        <f t="shared" si="3"/>
        <v>#DIV/0!</v>
      </c>
    </row>
    <row r="57">
      <c r="A57" s="59"/>
      <c r="B57" s="86">
        <v>3191</v>
      </c>
      <c r="C57" s="43" t="s">
        <v>81</v>
      </c>
      <c r="D57" s="50"/>
      <c r="E57" s="50">
        <v>120000</v>
      </c>
      <c r="F57" s="50">
        <v>120000</v>
      </c>
      <c r="G57" s="50">
        <v>50841</v>
      </c>
      <c r="H57" s="45">
        <f t="shared" si="0"/>
        <v>42.3675</v>
      </c>
      <c r="I57" s="45">
        <f t="shared" si="1"/>
        <v>42.3675</v>
      </c>
      <c r="J57" s="39"/>
      <c r="K57" s="40"/>
    </row>
    <row r="58" ht="40.5">
      <c r="A58" s="59">
        <v>3192</v>
      </c>
      <c r="B58" s="86">
        <v>3192</v>
      </c>
      <c r="C58" s="43" t="s">
        <v>82</v>
      </c>
      <c r="D58" s="50">
        <v>13440.959999999999</v>
      </c>
      <c r="E58" s="50">
        <v>0</v>
      </c>
      <c r="F58" s="50">
        <v>0</v>
      </c>
      <c r="G58" s="50">
        <v>0</v>
      </c>
      <c r="H58" s="45"/>
      <c r="I58" s="45"/>
      <c r="J58" s="39">
        <f t="shared" si="2"/>
        <v>-13440.959999999999</v>
      </c>
      <c r="K58" s="40">
        <f t="shared" si="3"/>
        <v>0</v>
      </c>
    </row>
    <row r="59" ht="54">
      <c r="A59" s="59"/>
      <c r="B59" s="86">
        <v>3193</v>
      </c>
      <c r="C59" s="49" t="s">
        <v>83</v>
      </c>
      <c r="D59" s="50"/>
      <c r="E59" s="50">
        <v>168935</v>
      </c>
      <c r="F59" s="50">
        <v>168935</v>
      </c>
      <c r="G59" s="50">
        <v>153706.57999999999</v>
      </c>
      <c r="H59" s="45">
        <f t="shared" si="0"/>
        <v>90.985633527688165</v>
      </c>
      <c r="I59" s="45">
        <f t="shared" si="1"/>
        <v>90.985633527688165</v>
      </c>
      <c r="J59" s="39"/>
      <c r="K59" s="40"/>
    </row>
    <row r="60" ht="27">
      <c r="A60" s="59" t="s">
        <v>84</v>
      </c>
      <c r="B60" s="86">
        <v>3242</v>
      </c>
      <c r="C60" s="49" t="s">
        <v>85</v>
      </c>
      <c r="D60" s="50">
        <v>3276027</v>
      </c>
      <c r="E60" s="50">
        <v>5738241</v>
      </c>
      <c r="F60" s="50">
        <v>5738241</v>
      </c>
      <c r="G60" s="50">
        <v>5655950</v>
      </c>
      <c r="H60" s="45">
        <f t="shared" si="0"/>
        <v>98.565919416769006</v>
      </c>
      <c r="I60" s="45">
        <f t="shared" si="1"/>
        <v>98.565919416769006</v>
      </c>
      <c r="J60" s="39">
        <f t="shared" si="2"/>
        <v>2379923</v>
      </c>
      <c r="K60" s="40">
        <f t="shared" si="3"/>
        <v>172.64662348631435</v>
      </c>
    </row>
    <row r="61" s="79" customFormat="1" ht="14.4">
      <c r="A61" s="53">
        <v>4000</v>
      </c>
      <c r="B61" s="54"/>
      <c r="C61" s="55" t="s">
        <v>86</v>
      </c>
      <c r="D61" s="80">
        <f>SUM(D62:D66)</f>
        <v>18523532.690000001</v>
      </c>
      <c r="E61" s="80">
        <f>SUM(E62:E66)</f>
        <v>21271700</v>
      </c>
      <c r="F61" s="80">
        <f>SUM(F62:F66)</f>
        <v>21271700</v>
      </c>
      <c r="G61" s="80">
        <f>SUM(G62:G66)</f>
        <v>20498596.709999997</v>
      </c>
      <c r="H61" s="33">
        <f t="shared" si="0"/>
        <v>96.365578256556816</v>
      </c>
      <c r="I61" s="33">
        <f t="shared" si="1"/>
        <v>96.365578256556816</v>
      </c>
      <c r="J61" s="33">
        <f t="shared" si="2"/>
        <v>1975064.0199999958</v>
      </c>
      <c r="K61" s="34">
        <f t="shared" si="3"/>
        <v>110.662458684602</v>
      </c>
      <c r="L61" s="81"/>
    </row>
    <row r="62">
      <c r="A62" s="35" t="s">
        <v>87</v>
      </c>
      <c r="B62" s="58">
        <v>4030</v>
      </c>
      <c r="C62" s="37" t="s">
        <v>88</v>
      </c>
      <c r="D62" s="38">
        <v>5021114.0700000003</v>
      </c>
      <c r="E62" s="38">
        <v>5573480</v>
      </c>
      <c r="F62" s="38">
        <v>5573480</v>
      </c>
      <c r="G62" s="38">
        <v>5549000.9299999997</v>
      </c>
      <c r="H62" s="39">
        <f t="shared" si="0"/>
        <v>99.560793794900121</v>
      </c>
      <c r="I62" s="39">
        <f t="shared" si="1"/>
        <v>99.560793794900121</v>
      </c>
      <c r="J62" s="39">
        <f t="shared" si="2"/>
        <v>527886.8599999994</v>
      </c>
      <c r="K62" s="40">
        <f t="shared" si="3"/>
        <v>110.51334131510777</v>
      </c>
    </row>
    <row r="63">
      <c r="A63" s="41" t="s">
        <v>89</v>
      </c>
      <c r="B63" s="60">
        <v>4040</v>
      </c>
      <c r="C63" s="43" t="s">
        <v>90</v>
      </c>
      <c r="D63" s="44">
        <v>535043.07999999996</v>
      </c>
      <c r="E63" s="44">
        <v>712000</v>
      </c>
      <c r="F63" s="44">
        <v>712000</v>
      </c>
      <c r="G63" s="44">
        <v>682064.22999999998</v>
      </c>
      <c r="H63" s="39">
        <f t="shared" si="0"/>
        <v>95.795537921348313</v>
      </c>
      <c r="I63" s="39">
        <f t="shared" si="1"/>
        <v>95.795537921348313</v>
      </c>
      <c r="J63" s="39">
        <f t="shared" si="2"/>
        <v>147021.15000000002</v>
      </c>
      <c r="K63" s="40">
        <f t="shared" si="3"/>
        <v>127.47837613374983</v>
      </c>
    </row>
    <row r="64" ht="27">
      <c r="A64" s="41" t="s">
        <v>91</v>
      </c>
      <c r="B64" s="60">
        <v>4060</v>
      </c>
      <c r="C64" s="43" t="s">
        <v>92</v>
      </c>
      <c r="D64" s="44">
        <v>11737685.630000001</v>
      </c>
      <c r="E64" s="44">
        <v>13122220</v>
      </c>
      <c r="F64" s="44">
        <v>13122220</v>
      </c>
      <c r="G64" s="44">
        <v>12510286.42</v>
      </c>
      <c r="H64" s="39">
        <f t="shared" si="0"/>
        <v>95.336661174709775</v>
      </c>
      <c r="I64" s="39">
        <f t="shared" si="1"/>
        <v>95.336661174709775</v>
      </c>
      <c r="J64" s="39">
        <f t="shared" si="2"/>
        <v>772600.78999999911</v>
      </c>
      <c r="K64" s="40">
        <f t="shared" si="3"/>
        <v>106.58222425062512</v>
      </c>
      <c r="M64" s="1"/>
    </row>
    <row r="65" ht="27.600000000000001">
      <c r="A65" s="41" t="s">
        <v>93</v>
      </c>
      <c r="B65" s="60">
        <v>4081</v>
      </c>
      <c r="C65" s="43" t="s">
        <v>94</v>
      </c>
      <c r="D65" s="44">
        <v>968418.02000000002</v>
      </c>
      <c r="E65" s="44">
        <v>1302700</v>
      </c>
      <c r="F65" s="44">
        <v>1302700</v>
      </c>
      <c r="G65" s="44">
        <v>1301583.54</v>
      </c>
      <c r="H65" s="39">
        <f t="shared" si="0"/>
        <v>99.914296461195988</v>
      </c>
      <c r="I65" s="39">
        <f t="shared" si="1"/>
        <v>99.914296461195988</v>
      </c>
      <c r="J65" s="39">
        <f t="shared" si="2"/>
        <v>333165.52000000002</v>
      </c>
      <c r="K65" s="40">
        <f t="shared" si="3"/>
        <v>134.4030690383064</v>
      </c>
    </row>
    <row r="66" ht="14.4">
      <c r="A66" s="47" t="s">
        <v>95</v>
      </c>
      <c r="B66" s="86">
        <v>4082</v>
      </c>
      <c r="C66" s="49" t="s">
        <v>96</v>
      </c>
      <c r="D66" s="50">
        <v>261271.89000000001</v>
      </c>
      <c r="E66" s="50">
        <v>561300</v>
      </c>
      <c r="F66" s="50">
        <v>561300</v>
      </c>
      <c r="G66" s="50">
        <v>455661.59000000003</v>
      </c>
      <c r="H66" s="39">
        <f t="shared" si="0"/>
        <v>81.179688223766263</v>
      </c>
      <c r="I66" s="39">
        <f t="shared" si="1"/>
        <v>81.179688223766263</v>
      </c>
      <c r="J66" s="39">
        <f t="shared" si="2"/>
        <v>194389.70000000001</v>
      </c>
      <c r="K66" s="40">
        <f t="shared" si="3"/>
        <v>174.40130662353306</v>
      </c>
    </row>
    <row r="67" s="79" customFormat="1" ht="14.4">
      <c r="A67" s="53">
        <v>5000</v>
      </c>
      <c r="B67" s="54"/>
      <c r="C67" s="55" t="s">
        <v>97</v>
      </c>
      <c r="D67" s="80">
        <f>SUM(D68:D72)</f>
        <v>2261293.46</v>
      </c>
      <c r="E67" s="80">
        <f>SUM(E68:E72)</f>
        <v>2834074</v>
      </c>
      <c r="F67" s="80">
        <f>SUM(F68:F72)</f>
        <v>2834074</v>
      </c>
      <c r="G67" s="80">
        <f>SUM(G68:G72)</f>
        <v>2631504.6999999997</v>
      </c>
      <c r="H67" s="33">
        <f t="shared" si="0"/>
        <v>92.852363770317908</v>
      </c>
      <c r="I67" s="33">
        <f t="shared" si="1"/>
        <v>92.852363770317908</v>
      </c>
      <c r="J67" s="33">
        <f t="shared" si="2"/>
        <v>370211.23999999976</v>
      </c>
      <c r="K67" s="34">
        <f t="shared" si="3"/>
        <v>116.37165836936528</v>
      </c>
      <c r="L67" s="81"/>
    </row>
    <row r="68" ht="27.600000000000001">
      <c r="A68" s="35" t="s">
        <v>98</v>
      </c>
      <c r="B68" s="58">
        <v>5011</v>
      </c>
      <c r="C68" s="37" t="s">
        <v>99</v>
      </c>
      <c r="D68" s="38">
        <v>82160.809999999998</v>
      </c>
      <c r="E68" s="38">
        <v>175190</v>
      </c>
      <c r="F68" s="38">
        <v>175190</v>
      </c>
      <c r="G68" s="38">
        <v>174317.13</v>
      </c>
      <c r="H68" s="39">
        <f t="shared" si="0"/>
        <v>99.501758091215251</v>
      </c>
      <c r="I68" s="39">
        <f t="shared" si="1"/>
        <v>99.501758091215251</v>
      </c>
      <c r="J68" s="39">
        <f t="shared" si="2"/>
        <v>92156.320000000007</v>
      </c>
      <c r="K68" s="40">
        <f t="shared" si="3"/>
        <v>212.1657880442026</v>
      </c>
    </row>
    <row r="69" ht="27.600000000000001">
      <c r="A69" s="41" t="s">
        <v>100</v>
      </c>
      <c r="B69" s="60">
        <v>5012</v>
      </c>
      <c r="C69" s="43" t="s">
        <v>101</v>
      </c>
      <c r="D69" s="44">
        <v>32859</v>
      </c>
      <c r="E69" s="44">
        <v>39810</v>
      </c>
      <c r="F69" s="44">
        <v>39810</v>
      </c>
      <c r="G69" s="44">
        <v>39802.400000000001</v>
      </c>
      <c r="H69" s="39">
        <f t="shared" si="0"/>
        <v>99.980909319266516</v>
      </c>
      <c r="I69" s="39">
        <f t="shared" si="1"/>
        <v>99.980909319266516</v>
      </c>
      <c r="J69" s="39">
        <f t="shared" si="2"/>
        <v>6943.4000000000015</v>
      </c>
      <c r="K69" s="40">
        <f t="shared" si="3"/>
        <v>121.13089260172252</v>
      </c>
    </row>
    <row r="70" ht="27.600000000000001">
      <c r="A70" s="47" t="s">
        <v>102</v>
      </c>
      <c r="B70" s="86">
        <v>5031</v>
      </c>
      <c r="C70" s="49" t="s">
        <v>103</v>
      </c>
      <c r="D70" s="50">
        <v>2121273.6499999999</v>
      </c>
      <c r="E70" s="50">
        <v>2590074</v>
      </c>
      <c r="F70" s="50">
        <v>2590074</v>
      </c>
      <c r="G70" s="50">
        <v>2388385.1699999999</v>
      </c>
      <c r="H70" s="67">
        <f t="shared" si="0"/>
        <v>92.213008971944433</v>
      </c>
      <c r="I70" s="67">
        <f t="shared" si="1"/>
        <v>92.213008971944433</v>
      </c>
      <c r="J70" s="67">
        <f t="shared" si="2"/>
        <v>267111.52000000002</v>
      </c>
      <c r="K70" s="68">
        <f t="shared" si="3"/>
        <v>112.59203497860825</v>
      </c>
    </row>
    <row r="71" ht="25.5" hidden="1" customHeight="1">
      <c r="A71" s="35"/>
      <c r="B71" s="60">
        <v>5049</v>
      </c>
      <c r="C71" s="43" t="s">
        <v>104</v>
      </c>
      <c r="D71" s="44">
        <v>0</v>
      </c>
      <c r="E71" s="44">
        <v>0</v>
      </c>
      <c r="F71" s="44">
        <v>0</v>
      </c>
      <c r="G71" s="44">
        <v>0</v>
      </c>
      <c r="H71" s="45" t="e">
        <f t="shared" si="0"/>
        <v>#DIV/0!</v>
      </c>
      <c r="I71" s="45" t="e">
        <f t="shared" si="1"/>
        <v>#DIV/0!</v>
      </c>
      <c r="J71" s="45">
        <f t="shared" si="2"/>
        <v>0</v>
      </c>
      <c r="K71" s="46" t="e">
        <f t="shared" si="3"/>
        <v>#DIV/0!</v>
      </c>
    </row>
    <row r="72" ht="28.199999999999999">
      <c r="A72" s="87"/>
      <c r="B72" s="69">
        <v>5062</v>
      </c>
      <c r="C72" s="70" t="s">
        <v>105</v>
      </c>
      <c r="D72" s="71">
        <v>25000</v>
      </c>
      <c r="E72" s="71">
        <v>29000</v>
      </c>
      <c r="F72" s="71">
        <v>29000</v>
      </c>
      <c r="G72" s="71">
        <v>29000</v>
      </c>
      <c r="H72" s="72">
        <f t="shared" si="0"/>
        <v>100</v>
      </c>
      <c r="I72" s="72">
        <f t="shared" si="1"/>
        <v>100</v>
      </c>
      <c r="J72" s="72">
        <f t="shared" si="2"/>
        <v>4000</v>
      </c>
      <c r="K72" s="73">
        <f t="shared" si="3"/>
        <v>115.99999999999999</v>
      </c>
    </row>
    <row r="73" s="79" customFormat="1" ht="14.4">
      <c r="A73" s="53">
        <v>6000</v>
      </c>
      <c r="B73" s="54"/>
      <c r="C73" s="55" t="s">
        <v>106</v>
      </c>
      <c r="D73" s="80">
        <f>SUM(D74:D79)</f>
        <v>11575050.17</v>
      </c>
      <c r="E73" s="80">
        <f>SUM(E74:E79)</f>
        <v>15538791</v>
      </c>
      <c r="F73" s="80">
        <f>SUM(F74:F79)</f>
        <v>15538791</v>
      </c>
      <c r="G73" s="80">
        <f>SUM(G74:G79)</f>
        <v>14603906.069999998</v>
      </c>
      <c r="H73" s="33">
        <f t="shared" si="0"/>
        <v>93.98354138362501</v>
      </c>
      <c r="I73" s="33">
        <f t="shared" si="1"/>
        <v>93.98354138362501</v>
      </c>
      <c r="J73" s="33">
        <f t="shared" si="2"/>
        <v>3028855.8999999985</v>
      </c>
      <c r="K73" s="34">
        <f t="shared" si="3"/>
        <v>126.16710818109567</v>
      </c>
      <c r="L73" s="81"/>
    </row>
    <row r="74" ht="25.5" hidden="1" customHeight="1">
      <c r="A74" s="35" t="s">
        <v>107</v>
      </c>
      <c r="B74" s="58">
        <v>6016</v>
      </c>
      <c r="C74" s="37" t="s">
        <v>108</v>
      </c>
      <c r="D74" s="38">
        <v>0</v>
      </c>
      <c r="E74" s="38">
        <v>0</v>
      </c>
      <c r="F74" s="38">
        <v>0</v>
      </c>
      <c r="G74" s="38">
        <v>0</v>
      </c>
      <c r="H74" s="45" t="e">
        <f t="shared" si="0"/>
        <v>#DIV/0!</v>
      </c>
      <c r="I74" s="45" t="e">
        <f t="shared" si="1"/>
        <v>#DIV/0!</v>
      </c>
      <c r="J74" s="45">
        <f t="shared" si="2"/>
        <v>0</v>
      </c>
      <c r="K74" s="46" t="e">
        <f t="shared" si="3"/>
        <v>#DIV/0!</v>
      </c>
    </row>
    <row r="75" ht="41.399999999999999">
      <c r="A75" s="41" t="s">
        <v>109</v>
      </c>
      <c r="B75" s="60">
        <v>6020</v>
      </c>
      <c r="C75" s="43" t="s">
        <v>110</v>
      </c>
      <c r="D75" s="44">
        <v>9288286.1799999997</v>
      </c>
      <c r="E75" s="44">
        <v>11849672</v>
      </c>
      <c r="F75" s="44">
        <v>11849672</v>
      </c>
      <c r="G75" s="44">
        <v>11848916.51</v>
      </c>
      <c r="H75" s="45">
        <f t="shared" si="0"/>
        <v>99.99362438048918</v>
      </c>
      <c r="I75" s="45">
        <f t="shared" si="1"/>
        <v>99.99362438048918</v>
      </c>
      <c r="J75" s="45">
        <f t="shared" si="2"/>
        <v>2560630.3300000001</v>
      </c>
      <c r="K75" s="46">
        <f t="shared" si="3"/>
        <v>127.56838323429005</v>
      </c>
    </row>
    <row r="76">
      <c r="A76" s="41" t="s">
        <v>111</v>
      </c>
      <c r="B76" s="60">
        <v>6030</v>
      </c>
      <c r="C76" s="43" t="s">
        <v>112</v>
      </c>
      <c r="D76" s="44">
        <v>1755818.6100000001</v>
      </c>
      <c r="E76" s="44">
        <v>2955397</v>
      </c>
      <c r="F76" s="44">
        <v>2955397</v>
      </c>
      <c r="G76" s="44">
        <v>2270659.0499999998</v>
      </c>
      <c r="H76" s="45">
        <f t="shared" si="0"/>
        <v>76.830931681936462</v>
      </c>
      <c r="I76" s="45">
        <f t="shared" si="1"/>
        <v>76.830931681936462</v>
      </c>
      <c r="J76" s="45">
        <f t="shared" si="2"/>
        <v>514840.43999999971</v>
      </c>
      <c r="K76" s="46">
        <f t="shared" si="3"/>
        <v>129.3219605412429</v>
      </c>
    </row>
    <row r="77">
      <c r="A77" s="41" t="s">
        <v>113</v>
      </c>
      <c r="B77" s="60">
        <v>6040</v>
      </c>
      <c r="C77" s="43" t="s">
        <v>114</v>
      </c>
      <c r="D77" s="44">
        <v>184690.79999999999</v>
      </c>
      <c r="E77" s="44">
        <v>233000</v>
      </c>
      <c r="F77" s="44">
        <v>233000</v>
      </c>
      <c r="G77" s="44">
        <v>159022.10000000001</v>
      </c>
      <c r="H77" s="45">
        <f t="shared" ref="H77:H140" si="4">G77/E77*100</f>
        <v>68.249828326180264</v>
      </c>
      <c r="I77" s="45">
        <f t="shared" ref="I77:I101" si="5">G77/F77*100</f>
        <v>68.249828326180264</v>
      </c>
      <c r="J77" s="45">
        <f t="shared" ref="J77:J140" si="6">G77-D77</f>
        <v>-25668.699999999983</v>
      </c>
      <c r="K77" s="46">
        <f t="shared" ref="K77:K133" si="7">G77/D77*100</f>
        <v>86.101798248748736</v>
      </c>
    </row>
    <row r="78" ht="67.5" customHeight="1">
      <c r="A78" s="41" t="s">
        <v>115</v>
      </c>
      <c r="B78" s="60">
        <v>6071</v>
      </c>
      <c r="C78" s="88" t="s">
        <v>116</v>
      </c>
      <c r="D78" s="44">
        <v>263574.58000000002</v>
      </c>
      <c r="E78" s="44">
        <v>400000</v>
      </c>
      <c r="F78" s="44">
        <v>400000</v>
      </c>
      <c r="G78" s="44">
        <v>263358.40999999997</v>
      </c>
      <c r="H78" s="45">
        <f t="shared" si="4"/>
        <v>65.839602499999998</v>
      </c>
      <c r="I78" s="45">
        <f t="shared" si="5"/>
        <v>65.839602499999998</v>
      </c>
      <c r="J78" s="45">
        <f t="shared" si="6"/>
        <v>-216.17000000004191</v>
      </c>
      <c r="K78" s="46">
        <f t="shared" si="7"/>
        <v>99.917985262463461</v>
      </c>
    </row>
    <row r="79" ht="28.199999999999999">
      <c r="A79" s="47" t="s">
        <v>117</v>
      </c>
      <c r="B79" s="86">
        <v>6090</v>
      </c>
      <c r="C79" s="49" t="s">
        <v>118</v>
      </c>
      <c r="D79" s="50">
        <v>82680</v>
      </c>
      <c r="E79" s="50">
        <v>100722</v>
      </c>
      <c r="F79" s="50">
        <v>100722</v>
      </c>
      <c r="G79" s="50">
        <v>61950</v>
      </c>
      <c r="H79" s="45">
        <f t="shared" si="4"/>
        <v>61.505927205575738</v>
      </c>
      <c r="I79" s="45">
        <f t="shared" si="5"/>
        <v>61.505927205575738</v>
      </c>
      <c r="J79" s="45">
        <f t="shared" si="6"/>
        <v>-20730</v>
      </c>
      <c r="K79" s="46">
        <f t="shared" si="7"/>
        <v>74.927431059506532</v>
      </c>
    </row>
    <row r="80" s="79" customFormat="1" ht="14.4">
      <c r="A80" s="53">
        <v>7000</v>
      </c>
      <c r="B80" s="54"/>
      <c r="C80" s="55" t="s">
        <v>119</v>
      </c>
      <c r="D80" s="80">
        <f>SUM(D81:D89)</f>
        <v>2937730.8999999999</v>
      </c>
      <c r="E80" s="80">
        <f>SUM(E82:E89)</f>
        <v>3285268</v>
      </c>
      <c r="F80" s="80">
        <f>SUM(F82:F89)</f>
        <v>3285268</v>
      </c>
      <c r="G80" s="80">
        <f>SUM(G82:G89)</f>
        <v>3208153.1299999999</v>
      </c>
      <c r="H80" s="33">
        <f t="shared" si="4"/>
        <v>97.652706872011649</v>
      </c>
      <c r="I80" s="33">
        <f t="shared" si="5"/>
        <v>97.652706872011649</v>
      </c>
      <c r="J80" s="33">
        <f t="shared" si="6"/>
        <v>270422.22999999998</v>
      </c>
      <c r="K80" s="34">
        <f t="shared" si="7"/>
        <v>109.20513958579392</v>
      </c>
      <c r="L80" s="81"/>
    </row>
    <row r="81" s="79" customFormat="1" hidden="1">
      <c r="A81" s="89"/>
      <c r="B81" s="90">
        <v>7130</v>
      </c>
      <c r="C81" s="91" t="s">
        <v>120</v>
      </c>
      <c r="D81" s="92">
        <v>0</v>
      </c>
      <c r="E81" s="92">
        <v>0</v>
      </c>
      <c r="F81" s="92">
        <v>0</v>
      </c>
      <c r="G81" s="92">
        <v>0</v>
      </c>
      <c r="H81" s="39" t="e">
        <f t="shared" si="4"/>
        <v>#DIV/0!</v>
      </c>
      <c r="I81" s="39" t="e">
        <f t="shared" si="5"/>
        <v>#DIV/0!</v>
      </c>
      <c r="J81" s="39">
        <f t="shared" si="6"/>
        <v>0</v>
      </c>
      <c r="K81" s="46" t="e">
        <f t="shared" si="7"/>
        <v>#DIV/0!</v>
      </c>
      <c r="L81" s="81"/>
    </row>
    <row r="82" ht="27.600000000000001" hidden="1">
      <c r="A82" s="57">
        <v>7350</v>
      </c>
      <c r="B82" s="84">
        <v>7350</v>
      </c>
      <c r="C82" s="37" t="s">
        <v>121</v>
      </c>
      <c r="D82" s="38">
        <v>0</v>
      </c>
      <c r="E82" s="38">
        <v>0</v>
      </c>
      <c r="F82" s="38">
        <v>0</v>
      </c>
      <c r="G82" s="38">
        <v>0</v>
      </c>
      <c r="H82" s="39" t="e">
        <f t="shared" si="4"/>
        <v>#DIV/0!</v>
      </c>
      <c r="I82" s="39" t="e">
        <f t="shared" si="5"/>
        <v>#DIV/0!</v>
      </c>
      <c r="J82" s="39">
        <f t="shared" si="6"/>
        <v>0</v>
      </c>
      <c r="K82" s="46" t="e">
        <f t="shared" si="7"/>
        <v>#DIV/0!</v>
      </c>
    </row>
    <row r="83" ht="27.600000000000001" hidden="1">
      <c r="A83" s="57"/>
      <c r="B83" s="84">
        <v>7351</v>
      </c>
      <c r="C83" s="37" t="s">
        <v>122</v>
      </c>
      <c r="D83" s="38">
        <v>0</v>
      </c>
      <c r="E83" s="38">
        <v>0</v>
      </c>
      <c r="F83" s="38">
        <v>0</v>
      </c>
      <c r="G83" s="38">
        <v>0</v>
      </c>
      <c r="H83" s="39" t="e">
        <f t="shared" si="4"/>
        <v>#DIV/0!</v>
      </c>
      <c r="I83" s="39" t="e">
        <f t="shared" si="5"/>
        <v>#DIV/0!</v>
      </c>
      <c r="J83" s="39">
        <f t="shared" si="6"/>
        <v>0</v>
      </c>
      <c r="K83" s="46" t="e">
        <f t="shared" si="7"/>
        <v>#DIV/0!</v>
      </c>
    </row>
    <row r="84" ht="25.5" hidden="1" customHeight="1">
      <c r="A84" s="57"/>
      <c r="B84" s="84">
        <v>7390</v>
      </c>
      <c r="C84" s="37" t="s">
        <v>123</v>
      </c>
      <c r="D84" s="38">
        <v>0</v>
      </c>
      <c r="E84" s="38">
        <v>0</v>
      </c>
      <c r="F84" s="38">
        <v>0</v>
      </c>
      <c r="G84" s="38">
        <v>0</v>
      </c>
      <c r="H84" s="39" t="e">
        <f t="shared" si="4"/>
        <v>#DIV/0!</v>
      </c>
      <c r="I84" s="39" t="e">
        <f t="shared" si="5"/>
        <v>#DIV/0!</v>
      </c>
      <c r="J84" s="39">
        <f t="shared" si="6"/>
        <v>0</v>
      </c>
      <c r="K84" s="46" t="e">
        <f t="shared" si="7"/>
        <v>#DIV/0!</v>
      </c>
    </row>
    <row r="85">
      <c r="A85" s="41" t="s">
        <v>124</v>
      </c>
      <c r="B85" s="60">
        <v>7412</v>
      </c>
      <c r="C85" s="43" t="s">
        <v>125</v>
      </c>
      <c r="D85" s="44">
        <v>206780</v>
      </c>
      <c r="E85" s="44">
        <v>199000</v>
      </c>
      <c r="F85" s="44">
        <v>199000</v>
      </c>
      <c r="G85" s="44">
        <v>126000</v>
      </c>
      <c r="H85" s="39">
        <f t="shared" si="4"/>
        <v>63.316582914572862</v>
      </c>
      <c r="I85" s="39">
        <f t="shared" si="5"/>
        <v>63.316582914572862</v>
      </c>
      <c r="J85" s="39">
        <f t="shared" si="6"/>
        <v>-80780</v>
      </c>
      <c r="K85" s="46">
        <f t="shared" si="7"/>
        <v>60.934326337169942</v>
      </c>
    </row>
    <row r="86" ht="38.25" customHeight="1">
      <c r="A86" s="41" t="s">
        <v>126</v>
      </c>
      <c r="B86" s="85" t="s">
        <v>127</v>
      </c>
      <c r="C86" s="43" t="s">
        <v>128</v>
      </c>
      <c r="D86" s="44">
        <v>2687348.8999999999</v>
      </c>
      <c r="E86" s="44">
        <v>3025940</v>
      </c>
      <c r="F86" s="44">
        <v>3025940</v>
      </c>
      <c r="G86" s="44">
        <v>3022037.1299999999</v>
      </c>
      <c r="H86" s="39">
        <f t="shared" si="4"/>
        <v>99.87101958399704</v>
      </c>
      <c r="I86" s="39">
        <f t="shared" si="5"/>
        <v>99.87101958399704</v>
      </c>
      <c r="J86" s="39">
        <f t="shared" si="6"/>
        <v>334688.22999999998</v>
      </c>
      <c r="K86" s="46">
        <f t="shared" si="7"/>
        <v>112.45421575144188</v>
      </c>
    </row>
    <row r="87" ht="41.399999999999999" hidden="1">
      <c r="A87" s="41"/>
      <c r="B87" s="60">
        <v>7540</v>
      </c>
      <c r="C87" s="43" t="s">
        <v>129</v>
      </c>
      <c r="D87" s="44">
        <v>0</v>
      </c>
      <c r="E87" s="44">
        <v>0</v>
      </c>
      <c r="F87" s="44">
        <v>0</v>
      </c>
      <c r="G87" s="44">
        <v>0</v>
      </c>
      <c r="H87" s="39" t="e">
        <f t="shared" si="4"/>
        <v>#DIV/0!</v>
      </c>
      <c r="I87" s="39" t="e">
        <f t="shared" si="5"/>
        <v>#DIV/0!</v>
      </c>
      <c r="J87" s="39">
        <f t="shared" si="6"/>
        <v>0</v>
      </c>
      <c r="K87" s="46" t="e">
        <f t="shared" si="7"/>
        <v>#DIV/0!</v>
      </c>
    </row>
    <row r="88" ht="12.75" hidden="1" customHeight="1">
      <c r="A88" s="41" t="s">
        <v>130</v>
      </c>
      <c r="B88" s="60">
        <v>7640</v>
      </c>
      <c r="C88" s="43" t="s">
        <v>131</v>
      </c>
      <c r="D88" s="44">
        <v>0</v>
      </c>
      <c r="E88" s="44">
        <v>0</v>
      </c>
      <c r="F88" s="44">
        <v>0</v>
      </c>
      <c r="G88" s="44">
        <v>0</v>
      </c>
      <c r="H88" s="39" t="e">
        <f t="shared" si="4"/>
        <v>#DIV/0!</v>
      </c>
      <c r="I88" s="39" t="e">
        <f t="shared" si="5"/>
        <v>#DIV/0!</v>
      </c>
      <c r="J88" s="39">
        <f t="shared" si="6"/>
        <v>0</v>
      </c>
      <c r="K88" s="46" t="e">
        <f t="shared" si="7"/>
        <v>#DIV/0!</v>
      </c>
    </row>
    <row r="89" ht="28.199999999999999">
      <c r="A89" s="47" t="s">
        <v>132</v>
      </c>
      <c r="B89" s="86">
        <v>7680</v>
      </c>
      <c r="C89" s="49" t="s">
        <v>133</v>
      </c>
      <c r="D89" s="50">
        <v>43602</v>
      </c>
      <c r="E89" s="50">
        <v>60328</v>
      </c>
      <c r="F89" s="50">
        <v>60328</v>
      </c>
      <c r="G89" s="50">
        <v>60116</v>
      </c>
      <c r="H89" s="39">
        <f t="shared" si="4"/>
        <v>99.648587720461478</v>
      </c>
      <c r="I89" s="39">
        <f t="shared" si="5"/>
        <v>99.648587720461478</v>
      </c>
      <c r="J89" s="39">
        <f t="shared" si="6"/>
        <v>16514</v>
      </c>
      <c r="K89" s="46">
        <f t="shared" si="7"/>
        <v>137.87440943076007</v>
      </c>
    </row>
    <row r="90" ht="42" hidden="1">
      <c r="A90" s="87"/>
      <c r="B90" s="69">
        <v>7700</v>
      </c>
      <c r="C90" s="70" t="s">
        <v>134</v>
      </c>
      <c r="D90" s="71">
        <v>0</v>
      </c>
      <c r="E90" s="71">
        <v>0</v>
      </c>
      <c r="F90" s="71">
        <v>0</v>
      </c>
      <c r="G90" s="71">
        <v>0</v>
      </c>
      <c r="H90" s="39" t="e">
        <f t="shared" si="4"/>
        <v>#DIV/0!</v>
      </c>
      <c r="I90" s="39" t="e">
        <f t="shared" si="5"/>
        <v>#DIV/0!</v>
      </c>
      <c r="J90" s="39">
        <f t="shared" si="6"/>
        <v>0</v>
      </c>
      <c r="K90" s="46" t="e">
        <f t="shared" si="7"/>
        <v>#DIV/0!</v>
      </c>
    </row>
    <row r="91" s="79" customFormat="1" ht="14.4">
      <c r="A91" s="53">
        <v>8000</v>
      </c>
      <c r="B91" s="54"/>
      <c r="C91" s="55" t="s">
        <v>135</v>
      </c>
      <c r="D91" s="80">
        <f>SUM(D92:D97)</f>
        <v>9425184.0300000012</v>
      </c>
      <c r="E91" s="80">
        <f>SUM(E92:E97)</f>
        <v>11780273</v>
      </c>
      <c r="F91" s="80">
        <f>SUM(F92:F97)</f>
        <v>11780273</v>
      </c>
      <c r="G91" s="80">
        <f>SUM(G92:G97)</f>
        <v>8915390.6600000001</v>
      </c>
      <c r="H91" s="33">
        <f t="shared" si="4"/>
        <v>75.680679556407554</v>
      </c>
      <c r="I91" s="33">
        <f t="shared" si="5"/>
        <v>75.680679556407554</v>
      </c>
      <c r="J91" s="33">
        <f t="shared" si="6"/>
        <v>-509793.37000000104</v>
      </c>
      <c r="K91" s="34">
        <f t="shared" si="7"/>
        <v>94.591157388785746</v>
      </c>
      <c r="L91" s="81"/>
    </row>
    <row r="92" ht="27.600000000000001">
      <c r="A92" s="35" t="s">
        <v>136</v>
      </c>
      <c r="B92" s="58">
        <v>8110</v>
      </c>
      <c r="C92" s="37" t="s">
        <v>137</v>
      </c>
      <c r="D92" s="38">
        <v>246409.85000000001</v>
      </c>
      <c r="E92" s="38">
        <v>727600</v>
      </c>
      <c r="F92" s="38">
        <v>727600</v>
      </c>
      <c r="G92" s="38">
        <v>569994</v>
      </c>
      <c r="H92" s="39">
        <f t="shared" si="4"/>
        <v>78.338922484881806</v>
      </c>
      <c r="I92" s="39">
        <f t="shared" si="5"/>
        <v>78.338922484881806</v>
      </c>
      <c r="J92" s="39">
        <f t="shared" si="6"/>
        <v>323584.15000000002</v>
      </c>
      <c r="K92" s="46">
        <f t="shared" si="7"/>
        <v>231.31948661954866</v>
      </c>
    </row>
    <row r="93">
      <c r="A93" s="41" t="s">
        <v>138</v>
      </c>
      <c r="B93" s="60">
        <v>8130</v>
      </c>
      <c r="C93" s="43" t="s">
        <v>139</v>
      </c>
      <c r="D93" s="44">
        <v>3901657.7000000002</v>
      </c>
      <c r="E93" s="44">
        <v>4302561</v>
      </c>
      <c r="F93" s="44">
        <v>4302561</v>
      </c>
      <c r="G93" s="44">
        <v>4212844.0800000001</v>
      </c>
      <c r="H93" s="39">
        <f t="shared" si="4"/>
        <v>97.914801905190885</v>
      </c>
      <c r="I93" s="39">
        <f t="shared" si="5"/>
        <v>97.914801905190885</v>
      </c>
      <c r="J93" s="39">
        <f t="shared" si="6"/>
        <v>311186.37999999989</v>
      </c>
      <c r="K93" s="46">
        <f t="shared" si="7"/>
        <v>107.97574784687032</v>
      </c>
    </row>
    <row r="94" ht="27.600000000000001">
      <c r="A94" s="47"/>
      <c r="B94" s="86">
        <v>8220</v>
      </c>
      <c r="C94" s="43" t="s">
        <v>140</v>
      </c>
      <c r="D94" s="50">
        <v>781507</v>
      </c>
      <c r="E94" s="50">
        <v>686000</v>
      </c>
      <c r="F94" s="50">
        <v>686000</v>
      </c>
      <c r="G94" s="50">
        <v>673720.5</v>
      </c>
      <c r="H94" s="45">
        <f t="shared" si="4"/>
        <v>98.209985422740516</v>
      </c>
      <c r="I94" s="45">
        <f t="shared" si="5"/>
        <v>98.209985422740516</v>
      </c>
      <c r="J94" s="45">
        <f t="shared" si="6"/>
        <v>-107786.5</v>
      </c>
      <c r="K94" s="46">
        <f t="shared" si="7"/>
        <v>86.207865060709636</v>
      </c>
    </row>
    <row r="95">
      <c r="A95" s="59">
        <v>8230</v>
      </c>
      <c r="B95" s="86">
        <v>8230</v>
      </c>
      <c r="C95" s="43" t="s">
        <v>141</v>
      </c>
      <c r="D95" s="50">
        <v>4495609.4800000004</v>
      </c>
      <c r="E95" s="50">
        <v>6064112</v>
      </c>
      <c r="F95" s="50">
        <v>6064112</v>
      </c>
      <c r="G95" s="50">
        <v>3458832.0800000001</v>
      </c>
      <c r="H95" s="39">
        <f t="shared" si="4"/>
        <v>57.037734131559581</v>
      </c>
      <c r="I95" s="39">
        <f t="shared" si="5"/>
        <v>57.037734131559581</v>
      </c>
      <c r="J95" s="39">
        <f t="shared" si="6"/>
        <v>-1036777.4000000004</v>
      </c>
      <c r="K95" s="46">
        <f t="shared" si="7"/>
        <v>76.938001296322554</v>
      </c>
    </row>
    <row r="96" ht="27.600000000000001" hidden="1">
      <c r="A96" s="59">
        <v>8330</v>
      </c>
      <c r="B96" s="86">
        <v>8330</v>
      </c>
      <c r="C96" s="43" t="s">
        <v>142</v>
      </c>
      <c r="D96" s="50">
        <v>0</v>
      </c>
      <c r="E96" s="50">
        <v>0</v>
      </c>
      <c r="F96" s="50">
        <v>0</v>
      </c>
      <c r="G96" s="50">
        <v>0</v>
      </c>
      <c r="H96" s="39" t="e">
        <f t="shared" si="4"/>
        <v>#DIV/0!</v>
      </c>
      <c r="I96" s="39" t="e">
        <f t="shared" si="5"/>
        <v>#DIV/0!</v>
      </c>
      <c r="J96" s="39">
        <f t="shared" si="6"/>
        <v>0</v>
      </c>
      <c r="K96" s="46" t="e">
        <f t="shared" si="7"/>
        <v>#DIV/0!</v>
      </c>
    </row>
    <row r="97" ht="14.4">
      <c r="A97" s="47" t="s">
        <v>143</v>
      </c>
      <c r="B97" s="86">
        <v>8710</v>
      </c>
      <c r="C97" s="49" t="s">
        <v>144</v>
      </c>
      <c r="D97" s="50">
        <v>0</v>
      </c>
      <c r="E97" s="50">
        <v>0</v>
      </c>
      <c r="F97" s="50">
        <v>0</v>
      </c>
      <c r="G97" s="50">
        <v>0</v>
      </c>
      <c r="H97" s="39"/>
      <c r="I97" s="39"/>
      <c r="J97" s="39">
        <f t="shared" si="6"/>
        <v>0</v>
      </c>
      <c r="K97" s="46"/>
    </row>
    <row r="98" s="79" customFormat="1" ht="14.4">
      <c r="A98" s="53">
        <v>9000</v>
      </c>
      <c r="B98" s="54"/>
      <c r="C98" s="55" t="s">
        <v>145</v>
      </c>
      <c r="D98" s="80">
        <f>SUM(D99:D100)</f>
        <v>4657274.1500000004</v>
      </c>
      <c r="E98" s="80">
        <f>SUM(E99:E100)</f>
        <v>6496304</v>
      </c>
      <c r="F98" s="80">
        <f>SUM(F99:F100)</f>
        <v>6496304</v>
      </c>
      <c r="G98" s="80">
        <f>SUM(G99:G100)</f>
        <v>6470964.29</v>
      </c>
      <c r="H98" s="33">
        <f t="shared" si="4"/>
        <v>99.609936511591826</v>
      </c>
      <c r="I98" s="33">
        <f t="shared" si="5"/>
        <v>99.609936511591826</v>
      </c>
      <c r="J98" s="33">
        <f t="shared" si="6"/>
        <v>1813690.1399999997</v>
      </c>
      <c r="K98" s="34">
        <f t="shared" si="7"/>
        <v>138.94316893498743</v>
      </c>
      <c r="L98" s="81"/>
    </row>
    <row r="99">
      <c r="A99" s="35" t="s">
        <v>146</v>
      </c>
      <c r="B99" s="60">
        <v>9770</v>
      </c>
      <c r="C99" s="43" t="s">
        <v>147</v>
      </c>
      <c r="D99" s="44">
        <v>4353691.0300000003</v>
      </c>
      <c r="E99" s="44">
        <v>4145304</v>
      </c>
      <c r="F99" s="44">
        <v>4145304</v>
      </c>
      <c r="G99" s="44">
        <v>4126554</v>
      </c>
      <c r="H99" s="45">
        <f t="shared" si="4"/>
        <v>99.547680942097372</v>
      </c>
      <c r="I99" s="45">
        <f t="shared" si="5"/>
        <v>99.547680942097372</v>
      </c>
      <c r="J99" s="45">
        <f t="shared" si="6"/>
        <v>-227137.03000000026</v>
      </c>
      <c r="K99" s="46">
        <f t="shared" si="7"/>
        <v>94.782885867764477</v>
      </c>
    </row>
    <row r="100" ht="42">
      <c r="A100" s="41" t="s">
        <v>148</v>
      </c>
      <c r="B100" s="64">
        <v>9800</v>
      </c>
      <c r="C100" s="37" t="s">
        <v>149</v>
      </c>
      <c r="D100" s="66">
        <v>303583.12</v>
      </c>
      <c r="E100" s="66">
        <v>2351000</v>
      </c>
      <c r="F100" s="66">
        <v>2351000</v>
      </c>
      <c r="G100" s="66">
        <v>2344410.29</v>
      </c>
      <c r="H100" s="67">
        <f t="shared" si="4"/>
        <v>99.719706082518073</v>
      </c>
      <c r="I100" s="67">
        <f t="shared" si="5"/>
        <v>99.719706082518073</v>
      </c>
      <c r="J100" s="45">
        <f t="shared" si="6"/>
        <v>2040827.1699999999</v>
      </c>
      <c r="K100" s="46">
        <f t="shared" si="7"/>
        <v>772.24658933606054</v>
      </c>
    </row>
    <row r="101" ht="16.199999999999999">
      <c r="A101" s="82">
        <v>9800</v>
      </c>
      <c r="B101" s="93"/>
      <c r="C101" s="94" t="s">
        <v>150</v>
      </c>
      <c r="D101" s="95">
        <f>D13+D17+D47+D61+D67+D73+D80+D91+D98+D43</f>
        <v>281275378.26999992</v>
      </c>
      <c r="E101" s="95">
        <f>E13+E17+E47+E61+E67+E73+E80+E91+E98+E43</f>
        <v>341125598.84999996</v>
      </c>
      <c r="F101" s="95">
        <f>F13+F17+F47+F61+F67+F73+F80+F91+F98+F43</f>
        <v>341125598.84999996</v>
      </c>
      <c r="G101" s="95">
        <f>G13+G17+G47+G61+G67+G73+G80+G91+G98+G43</f>
        <v>324767585.34000003</v>
      </c>
      <c r="H101" s="96">
        <f t="shared" si="4"/>
        <v>95.204694820574616</v>
      </c>
      <c r="I101" s="96">
        <f t="shared" si="5"/>
        <v>95.204694820574616</v>
      </c>
      <c r="J101" s="96">
        <f t="shared" si="6"/>
        <v>43492207.070000112</v>
      </c>
      <c r="K101" s="97">
        <f t="shared" si="7"/>
        <v>115.46250060616801</v>
      </c>
    </row>
    <row r="102" ht="16.199999999999999">
      <c r="A102" s="98" t="s">
        <v>151</v>
      </c>
      <c r="B102" s="99"/>
      <c r="C102" s="100" t="s">
        <v>152</v>
      </c>
      <c r="D102" s="101"/>
      <c r="E102" s="101"/>
      <c r="F102" s="101"/>
      <c r="G102" s="101"/>
      <c r="H102" s="102"/>
      <c r="I102" s="102"/>
      <c r="J102" s="102"/>
      <c r="K102" s="103"/>
    </row>
    <row r="103" ht="28.199999999999999">
      <c r="A103" s="104"/>
      <c r="B103" s="105">
        <v>8831</v>
      </c>
      <c r="C103" s="106" t="s">
        <v>153</v>
      </c>
      <c r="D103" s="107">
        <v>0</v>
      </c>
      <c r="E103" s="107">
        <v>0</v>
      </c>
      <c r="F103" s="107">
        <v>0</v>
      </c>
      <c r="G103" s="107">
        <v>0</v>
      </c>
      <c r="H103" s="108"/>
      <c r="I103" s="108"/>
      <c r="J103" s="108">
        <f t="shared" si="6"/>
        <v>0</v>
      </c>
      <c r="K103" s="109"/>
    </row>
    <row r="104" ht="14.4">
      <c r="A104" s="110">
        <v>8831</v>
      </c>
      <c r="B104" s="111"/>
      <c r="C104" s="112" t="s">
        <v>154</v>
      </c>
      <c r="D104" s="113"/>
      <c r="E104" s="114"/>
      <c r="F104" s="114"/>
      <c r="G104" s="113"/>
      <c r="H104" s="115"/>
      <c r="I104" s="115"/>
      <c r="J104" s="115"/>
      <c r="K104" s="116"/>
    </row>
    <row r="105" s="79" customFormat="1" ht="15.75" customHeight="1">
      <c r="A105" s="117"/>
      <c r="B105" s="118">
        <v>200000</v>
      </c>
      <c r="C105" s="119" t="s">
        <v>155</v>
      </c>
      <c r="D105" s="120">
        <f>D106</f>
        <v>-10846601.310000001</v>
      </c>
      <c r="E105" s="120">
        <f>E106</f>
        <v>-34576222.149999999</v>
      </c>
      <c r="F105" s="120"/>
      <c r="G105" s="120">
        <f>G106</f>
        <v>-55883945.590000004</v>
      </c>
      <c r="H105" s="121">
        <f t="shared" si="4"/>
        <v>161.6253659742292</v>
      </c>
      <c r="I105" s="121"/>
      <c r="J105" s="121">
        <f t="shared" ref="J105:J118" si="8">G105-D105</f>
        <v>-45037344.280000001</v>
      </c>
      <c r="K105" s="46">
        <f t="shared" ref="K105:K118" si="9">G105/D105*100</f>
        <v>515.22079583102152</v>
      </c>
      <c r="L105" s="81"/>
    </row>
    <row r="106" s="79" customFormat="1">
      <c r="A106" s="122">
        <v>200000</v>
      </c>
      <c r="B106" s="123">
        <v>208000</v>
      </c>
      <c r="C106" s="124" t="s">
        <v>156</v>
      </c>
      <c r="D106" s="125">
        <f>D107-D108+D109+D110</f>
        <v>-10846601.310000001</v>
      </c>
      <c r="E106" s="125">
        <f>E107+E110+E109+E108</f>
        <v>-34576222.149999999</v>
      </c>
      <c r="F106" s="125"/>
      <c r="G106" s="125">
        <f>G107-G108+G109+G110</f>
        <v>-55883945.590000004</v>
      </c>
      <c r="H106" s="121">
        <f t="shared" si="4"/>
        <v>161.6253659742292</v>
      </c>
      <c r="I106" s="121"/>
      <c r="J106" s="121">
        <f t="shared" si="8"/>
        <v>-45037344.280000001</v>
      </c>
      <c r="K106" s="46">
        <f t="shared" si="9"/>
        <v>515.22079583102152</v>
      </c>
      <c r="L106" s="81"/>
    </row>
    <row r="107">
      <c r="A107" s="126">
        <v>208000</v>
      </c>
      <c r="B107" s="127">
        <v>208100</v>
      </c>
      <c r="C107" s="128" t="s">
        <v>157</v>
      </c>
      <c r="D107" s="129">
        <v>14839949.07</v>
      </c>
      <c r="E107" s="129">
        <v>12638451</v>
      </c>
      <c r="F107" s="130"/>
      <c r="G107" s="129">
        <v>12831510.49</v>
      </c>
      <c r="H107" s="45">
        <f t="shared" si="4"/>
        <v>101.52755658110317</v>
      </c>
      <c r="I107" s="45"/>
      <c r="J107" s="45">
        <f t="shared" si="8"/>
        <v>-2008438.5800000001</v>
      </c>
      <c r="K107" s="46">
        <f t="shared" si="9"/>
        <v>86.466000856699708</v>
      </c>
    </row>
    <row r="108">
      <c r="A108" s="131">
        <v>208100</v>
      </c>
      <c r="B108" s="127">
        <v>208200</v>
      </c>
      <c r="C108" s="128" t="s">
        <v>158</v>
      </c>
      <c r="D108" s="129">
        <v>12831510.49</v>
      </c>
      <c r="E108" s="129">
        <v>0</v>
      </c>
      <c r="F108" s="130"/>
      <c r="G108" s="129">
        <v>25064278.890000001</v>
      </c>
      <c r="H108" s="45"/>
      <c r="I108" s="45"/>
      <c r="J108" s="45">
        <f t="shared" si="8"/>
        <v>12232768.4</v>
      </c>
      <c r="K108" s="46">
        <f t="shared" si="9"/>
        <v>195.33381443699383</v>
      </c>
    </row>
    <row r="109">
      <c r="A109" s="131"/>
      <c r="B109" s="127">
        <v>208340</v>
      </c>
      <c r="C109" s="128" t="s">
        <v>159</v>
      </c>
      <c r="D109" s="129">
        <v>0</v>
      </c>
      <c r="E109" s="129">
        <v>0</v>
      </c>
      <c r="F109" s="130"/>
      <c r="G109" s="129">
        <v>-156188.23999999999</v>
      </c>
      <c r="H109" s="45"/>
      <c r="I109" s="45"/>
      <c r="J109" s="45">
        <f t="shared" si="8"/>
        <v>-156188.23999999999</v>
      </c>
      <c r="K109" s="46">
        <v>0</v>
      </c>
    </row>
    <row r="110" ht="27.600000000000001">
      <c r="A110" s="131"/>
      <c r="B110" s="127">
        <v>208400</v>
      </c>
      <c r="C110" s="128" t="s">
        <v>160</v>
      </c>
      <c r="D110" s="129">
        <v>-12855039.890000001</v>
      </c>
      <c r="E110" s="129">
        <v>-47214673.149999999</v>
      </c>
      <c r="F110" s="130"/>
      <c r="G110" s="129">
        <v>-43494988.950000003</v>
      </c>
      <c r="H110" s="45">
        <f t="shared" si="4"/>
        <v>92.121762257714593</v>
      </c>
      <c r="I110" s="45"/>
      <c r="J110" s="45">
        <f t="shared" si="8"/>
        <v>-30639949.060000002</v>
      </c>
      <c r="K110" s="46">
        <f t="shared" si="9"/>
        <v>338.34970036798541</v>
      </c>
    </row>
    <row r="111" s="79" customFormat="1">
      <c r="A111" s="126">
        <v>208400</v>
      </c>
      <c r="B111" s="123">
        <v>600000</v>
      </c>
      <c r="C111" s="124" t="s">
        <v>161</v>
      </c>
      <c r="D111" s="125">
        <f>D112</f>
        <v>-10846601.310000001</v>
      </c>
      <c r="E111" s="125">
        <f>E112</f>
        <v>-34576222.149999999</v>
      </c>
      <c r="F111" s="120"/>
      <c r="G111" s="125">
        <f>G112</f>
        <v>-55883945.590000004</v>
      </c>
      <c r="H111" s="121">
        <f t="shared" si="4"/>
        <v>161.6253659742292</v>
      </c>
      <c r="I111" s="121"/>
      <c r="J111" s="121">
        <f t="shared" si="8"/>
        <v>-45037344.280000001</v>
      </c>
      <c r="K111" s="46">
        <f t="shared" si="9"/>
        <v>515.22079583102152</v>
      </c>
      <c r="L111" s="81"/>
    </row>
    <row r="112" s="79" customFormat="1">
      <c r="A112" s="126">
        <v>600000</v>
      </c>
      <c r="B112" s="123">
        <v>602000</v>
      </c>
      <c r="C112" s="124" t="s">
        <v>162</v>
      </c>
      <c r="D112" s="125">
        <f>D113-D114+D115+D116</f>
        <v>-10846601.310000001</v>
      </c>
      <c r="E112" s="125">
        <f t="shared" ref="E112:F112" si="10">E113-E114+E115+E116</f>
        <v>-34576222.149999999</v>
      </c>
      <c r="F112" s="125">
        <f t="shared" si="10"/>
        <v>0</v>
      </c>
      <c r="G112" s="125">
        <f>G113-G114+G115+G116</f>
        <v>-55883945.590000004</v>
      </c>
      <c r="H112" s="121">
        <f t="shared" si="4"/>
        <v>161.6253659742292</v>
      </c>
      <c r="I112" s="121"/>
      <c r="J112" s="121">
        <f t="shared" si="8"/>
        <v>-45037344.280000001</v>
      </c>
      <c r="K112" s="46">
        <f t="shared" si="9"/>
        <v>515.22079583102152</v>
      </c>
      <c r="L112" s="81"/>
    </row>
    <row r="113">
      <c r="A113" s="126">
        <v>602000</v>
      </c>
      <c r="B113" s="127">
        <v>602100</v>
      </c>
      <c r="C113" s="128" t="s">
        <v>157</v>
      </c>
      <c r="D113" s="129">
        <v>14839949.07</v>
      </c>
      <c r="E113" s="129">
        <v>12638451</v>
      </c>
      <c r="F113" s="130"/>
      <c r="G113" s="129">
        <v>12831510.49</v>
      </c>
      <c r="H113" s="45">
        <f t="shared" si="4"/>
        <v>101.52755658110317</v>
      </c>
      <c r="I113" s="45"/>
      <c r="J113" s="45">
        <f t="shared" si="8"/>
        <v>-2008438.5800000001</v>
      </c>
      <c r="K113" s="46">
        <f t="shared" si="9"/>
        <v>86.466000856699708</v>
      </c>
    </row>
    <row r="114">
      <c r="A114" s="131">
        <v>602100</v>
      </c>
      <c r="B114" s="127">
        <v>602200</v>
      </c>
      <c r="C114" s="128" t="s">
        <v>158</v>
      </c>
      <c r="D114" s="129">
        <v>12831510.49</v>
      </c>
      <c r="E114" s="129">
        <v>0</v>
      </c>
      <c r="F114" s="130"/>
      <c r="G114" s="129">
        <v>25064278.890000001</v>
      </c>
      <c r="H114" s="45"/>
      <c r="I114" s="45"/>
      <c r="J114" s="45">
        <f t="shared" si="8"/>
        <v>12232768.4</v>
      </c>
      <c r="K114" s="46">
        <f t="shared" si="9"/>
        <v>195.33381443699383</v>
      </c>
    </row>
    <row r="115">
      <c r="A115" s="131"/>
      <c r="B115" s="127">
        <v>602304</v>
      </c>
      <c r="C115" s="128" t="s">
        <v>159</v>
      </c>
      <c r="D115" s="129">
        <v>0</v>
      </c>
      <c r="E115" s="129">
        <v>0</v>
      </c>
      <c r="F115" s="130"/>
      <c r="G115" s="129">
        <v>-156188.23999999999</v>
      </c>
      <c r="H115" s="45"/>
      <c r="I115" s="45"/>
      <c r="J115" s="45">
        <f t="shared" si="8"/>
        <v>-156188.23999999999</v>
      </c>
      <c r="K115" s="46">
        <v>0</v>
      </c>
    </row>
    <row r="116" ht="28.199999999999999">
      <c r="A116" s="131"/>
      <c r="B116" s="132">
        <v>602400</v>
      </c>
      <c r="C116" s="133" t="s">
        <v>160</v>
      </c>
      <c r="D116" s="134">
        <v>-12855039.890000001</v>
      </c>
      <c r="E116" s="134">
        <v>-47214673.149999999</v>
      </c>
      <c r="F116" s="135"/>
      <c r="G116" s="134">
        <v>-43494988.950000003</v>
      </c>
      <c r="H116" s="51">
        <f t="shared" si="4"/>
        <v>92.121762257714593</v>
      </c>
      <c r="I116" s="51"/>
      <c r="J116" s="45">
        <f t="shared" si="8"/>
        <v>-30639949.060000002</v>
      </c>
      <c r="K116" s="46">
        <f t="shared" si="9"/>
        <v>338.34970036798541</v>
      </c>
    </row>
    <row r="117" ht="14.4">
      <c r="A117" s="131">
        <v>602400</v>
      </c>
      <c r="B117" s="136"/>
      <c r="C117" s="137" t="s">
        <v>163</v>
      </c>
      <c r="D117" s="138"/>
      <c r="E117" s="138"/>
      <c r="F117" s="138"/>
      <c r="G117" s="138"/>
      <c r="H117" s="139"/>
      <c r="I117" s="139"/>
      <c r="J117" s="139"/>
      <c r="K117" s="140"/>
    </row>
    <row r="118" ht="28.5" customHeight="1">
      <c r="A118" s="141"/>
      <c r="B118" s="142"/>
      <c r="C118" s="55" t="s">
        <v>24</v>
      </c>
      <c r="D118" s="80">
        <f>SUM(D119:D121)</f>
        <v>11582249.380000001</v>
      </c>
      <c r="E118" s="80">
        <f>SUM(E119:E121)</f>
        <v>6181987.5800000001</v>
      </c>
      <c r="F118" s="80">
        <f>SUM(F119:F121)</f>
        <v>6181987.5800000001</v>
      </c>
      <c r="G118" s="80">
        <f>SUM(G119:G121)</f>
        <v>5766066.2599999998</v>
      </c>
      <c r="H118" s="33">
        <f>G118/E118*100</f>
        <v>93.272045363766324</v>
      </c>
      <c r="I118" s="33">
        <f t="shared" ref="I118:I181" si="11">G118/F118*100</f>
        <v>93.272045363766324</v>
      </c>
      <c r="J118" s="33">
        <f t="shared" si="8"/>
        <v>-5816183.120000001</v>
      </c>
      <c r="K118" s="34">
        <f t="shared" si="9"/>
        <v>49.78364798427436</v>
      </c>
    </row>
    <row r="119" s="143" customFormat="1" ht="55.799999999999997">
      <c r="A119" s="144" t="s">
        <v>23</v>
      </c>
      <c r="B119" s="36" t="s">
        <v>25</v>
      </c>
      <c r="C119" s="37" t="s">
        <v>26</v>
      </c>
      <c r="D119" s="38">
        <v>114200</v>
      </c>
      <c r="E119" s="38">
        <v>3419545</v>
      </c>
      <c r="F119" s="38">
        <v>3419545</v>
      </c>
      <c r="G119" s="38">
        <v>3006825.6800000002</v>
      </c>
      <c r="H119" s="145">
        <f t="shared" si="4"/>
        <v>87.930577898521591</v>
      </c>
      <c r="I119" s="146">
        <f t="shared" si="11"/>
        <v>87.930577898521591</v>
      </c>
      <c r="J119" s="145">
        <f t="shared" si="6"/>
        <v>2892625.6800000002</v>
      </c>
      <c r="K119" s="147">
        <f t="shared" si="7"/>
        <v>2632.9471803852889</v>
      </c>
      <c r="L119" s="148"/>
    </row>
    <row r="120" ht="27.600000000000001">
      <c r="A120" s="35" t="s">
        <v>25</v>
      </c>
      <c r="B120" s="42" t="s">
        <v>27</v>
      </c>
      <c r="C120" s="43" t="s">
        <v>28</v>
      </c>
      <c r="D120" s="44">
        <v>0</v>
      </c>
      <c r="E120" s="44">
        <v>548385.13</v>
      </c>
      <c r="F120" s="44">
        <v>548385.13</v>
      </c>
      <c r="G120" s="44">
        <v>545183.13</v>
      </c>
      <c r="H120" s="149">
        <f t="shared" si="4"/>
        <v>99.416103788226351</v>
      </c>
      <c r="I120" s="150">
        <f t="shared" si="11"/>
        <v>99.416103788226351</v>
      </c>
      <c r="J120" s="149">
        <f t="shared" si="6"/>
        <v>545183.13</v>
      </c>
      <c r="K120" s="68"/>
    </row>
    <row r="121" ht="14.4">
      <c r="A121" s="41" t="s">
        <v>27</v>
      </c>
      <c r="B121" s="151" t="s">
        <v>29</v>
      </c>
      <c r="C121" s="65" t="s">
        <v>30</v>
      </c>
      <c r="D121" s="66">
        <v>11468049.380000001</v>
      </c>
      <c r="E121" s="66">
        <v>2214057.4500000002</v>
      </c>
      <c r="F121" s="66">
        <v>2214057.4500000002</v>
      </c>
      <c r="G121" s="66">
        <v>2214057.4500000002</v>
      </c>
      <c r="H121" s="152">
        <f t="shared" si="4"/>
        <v>100</v>
      </c>
      <c r="I121" s="153">
        <f t="shared" si="11"/>
        <v>100</v>
      </c>
      <c r="J121" s="152">
        <f t="shared" si="6"/>
        <v>-9253991.9299999997</v>
      </c>
      <c r="K121" s="154">
        <f t="shared" si="7"/>
        <v>19.306312491654097</v>
      </c>
    </row>
    <row r="122" ht="14.4">
      <c r="A122" s="155" t="s">
        <v>29</v>
      </c>
      <c r="B122" s="54"/>
      <c r="C122" s="55" t="s">
        <v>31</v>
      </c>
      <c r="D122" s="156">
        <f>SUM(D123:D148)</f>
        <v>20173583.339999996</v>
      </c>
      <c r="E122" s="156">
        <f>SUM(E123:E148)</f>
        <v>46846361.269999996</v>
      </c>
      <c r="F122" s="156">
        <f>SUM(F123:F148)</f>
        <v>46846361.269999996</v>
      </c>
      <c r="G122" s="156">
        <f>SUM(G123:G148)</f>
        <v>43361377.229999997</v>
      </c>
      <c r="H122" s="33">
        <f t="shared" si="4"/>
        <v>92.560822344526997</v>
      </c>
      <c r="I122" s="157">
        <f t="shared" si="11"/>
        <v>92.560822344526997</v>
      </c>
      <c r="J122" s="33">
        <f t="shared" si="6"/>
        <v>23187793.890000001</v>
      </c>
      <c r="K122" s="34">
        <f t="shared" si="7"/>
        <v>214.94137406924358</v>
      </c>
    </row>
    <row r="123" ht="14.4">
      <c r="A123" s="158">
        <v>1000</v>
      </c>
      <c r="B123" s="58">
        <v>1010</v>
      </c>
      <c r="C123" s="37" t="s">
        <v>33</v>
      </c>
      <c r="D123" s="38">
        <v>1241743.1000000001</v>
      </c>
      <c r="E123" s="38">
        <v>5543807.7599999998</v>
      </c>
      <c r="F123" s="38">
        <v>5543807.7599999998</v>
      </c>
      <c r="G123" s="38">
        <v>5496480.2699999996</v>
      </c>
      <c r="H123" s="145">
        <f t="shared" si="4"/>
        <v>99.146299943127886</v>
      </c>
      <c r="I123" s="146">
        <f t="shared" si="11"/>
        <v>99.146299943127886</v>
      </c>
      <c r="J123" s="145">
        <f t="shared" si="6"/>
        <v>4254737.1699999999</v>
      </c>
      <c r="K123" s="159">
        <f t="shared" si="7"/>
        <v>442.64230419319415</v>
      </c>
    </row>
    <row r="124" ht="27.600000000000001">
      <c r="A124" s="35" t="s">
        <v>32</v>
      </c>
      <c r="B124" s="60">
        <v>1021</v>
      </c>
      <c r="C124" s="43" t="s">
        <v>35</v>
      </c>
      <c r="D124" s="44">
        <v>13960903.529999999</v>
      </c>
      <c r="E124" s="44">
        <v>14637260.18</v>
      </c>
      <c r="F124" s="44">
        <v>14637260.18</v>
      </c>
      <c r="G124" s="44">
        <v>14484650.050000001</v>
      </c>
      <c r="H124" s="149">
        <f t="shared" si="4"/>
        <v>98.957385958005162</v>
      </c>
      <c r="I124" s="150">
        <f t="shared" si="11"/>
        <v>98.957385958005162</v>
      </c>
      <c r="J124" s="149">
        <f t="shared" si="6"/>
        <v>523746.52000000142</v>
      </c>
      <c r="K124" s="160">
        <f t="shared" si="7"/>
        <v>103.75152309357732</v>
      </c>
    </row>
    <row r="125" ht="27.600000000000001" hidden="1">
      <c r="A125" s="41" t="s">
        <v>34</v>
      </c>
      <c r="B125" s="86">
        <v>1041</v>
      </c>
      <c r="C125" s="43" t="s">
        <v>164</v>
      </c>
      <c r="D125" s="50">
        <v>0</v>
      </c>
      <c r="E125" s="50">
        <v>0</v>
      </c>
      <c r="F125" s="50">
        <v>0</v>
      </c>
      <c r="G125" s="50">
        <v>0</v>
      </c>
      <c r="H125" s="149" t="e">
        <f t="shared" si="4"/>
        <v>#DIV/0!</v>
      </c>
      <c r="I125" s="150" t="e">
        <f t="shared" si="11"/>
        <v>#DIV/0!</v>
      </c>
      <c r="J125" s="150">
        <f t="shared" si="6"/>
        <v>0</v>
      </c>
      <c r="K125" s="160" t="e">
        <f t="shared" si="7"/>
        <v>#DIV/0!</v>
      </c>
    </row>
    <row r="126" ht="27.600000000000001">
      <c r="A126" s="62">
        <v>1020</v>
      </c>
      <c r="B126" s="86">
        <v>1070</v>
      </c>
      <c r="C126" s="43" t="s">
        <v>39</v>
      </c>
      <c r="D126" s="50">
        <v>14096.99</v>
      </c>
      <c r="E126" s="50">
        <v>106404.64999999999</v>
      </c>
      <c r="F126" s="50">
        <v>106404.64999999999</v>
      </c>
      <c r="G126" s="50">
        <v>102445.07000000001</v>
      </c>
      <c r="H126" s="149">
        <f t="shared" si="4"/>
        <v>96.278752855255874</v>
      </c>
      <c r="I126" s="150">
        <f t="shared" si="11"/>
        <v>96.278752855255874</v>
      </c>
      <c r="J126" s="150">
        <f t="shared" si="6"/>
        <v>88348.080000000002</v>
      </c>
      <c r="K126" s="160">
        <f t="shared" si="7"/>
        <v>726.71591595085192</v>
      </c>
    </row>
    <row r="127">
      <c r="A127" s="57">
        <v>1020</v>
      </c>
      <c r="B127" s="60">
        <v>1080</v>
      </c>
      <c r="C127" s="43" t="s">
        <v>41</v>
      </c>
      <c r="D127" s="44">
        <v>96267.289999999994</v>
      </c>
      <c r="E127" s="44">
        <v>253100</v>
      </c>
      <c r="F127" s="44">
        <v>253100</v>
      </c>
      <c r="G127" s="44">
        <v>227765.94</v>
      </c>
      <c r="H127" s="149">
        <f t="shared" si="4"/>
        <v>89.990493875938355</v>
      </c>
      <c r="I127" s="150">
        <f t="shared" si="11"/>
        <v>89.990493875938355</v>
      </c>
      <c r="J127" s="150">
        <f t="shared" si="6"/>
        <v>131498.65000000002</v>
      </c>
      <c r="K127" s="160">
        <f t="shared" si="7"/>
        <v>236.59743615926035</v>
      </c>
    </row>
    <row r="128">
      <c r="A128" s="59">
        <v>1090</v>
      </c>
      <c r="B128" s="60">
        <v>1141</v>
      </c>
      <c r="C128" s="43" t="s">
        <v>45</v>
      </c>
      <c r="D128" s="44">
        <v>1396512.4299999999</v>
      </c>
      <c r="E128" s="44">
        <v>1471385.9299999999</v>
      </c>
      <c r="F128" s="44">
        <v>1471385.9299999999</v>
      </c>
      <c r="G128" s="44">
        <v>1019514.4</v>
      </c>
      <c r="H128" s="150">
        <f t="shared" si="4"/>
        <v>69.289394387507841</v>
      </c>
      <c r="I128" s="150">
        <f t="shared" si="11"/>
        <v>69.289394387507841</v>
      </c>
      <c r="J128" s="150">
        <f t="shared" si="6"/>
        <v>-376998.02999999991</v>
      </c>
      <c r="K128" s="160">
        <f t="shared" si="7"/>
        <v>73.00431976821001</v>
      </c>
    </row>
    <row r="129" ht="27.600000000000001">
      <c r="A129" s="59"/>
      <c r="B129" s="60">
        <v>1151</v>
      </c>
      <c r="C129" s="43" t="s">
        <v>49</v>
      </c>
      <c r="D129" s="44">
        <v>186874</v>
      </c>
      <c r="E129" s="44">
        <v>0</v>
      </c>
      <c r="F129" s="44">
        <v>0</v>
      </c>
      <c r="G129" s="44">
        <v>0</v>
      </c>
      <c r="H129" s="150"/>
      <c r="I129" s="150"/>
      <c r="J129" s="150">
        <f t="shared" si="6"/>
        <v>-186874</v>
      </c>
      <c r="K129" s="160">
        <f t="shared" si="7"/>
        <v>0</v>
      </c>
    </row>
    <row r="130" ht="41.399999999999999" hidden="1">
      <c r="A130" s="59"/>
      <c r="B130" s="60">
        <v>1272</v>
      </c>
      <c r="C130" s="43" t="s">
        <v>165</v>
      </c>
      <c r="D130" s="44">
        <v>0</v>
      </c>
      <c r="E130" s="44">
        <v>0</v>
      </c>
      <c r="F130" s="44">
        <v>0</v>
      </c>
      <c r="G130" s="44">
        <v>0</v>
      </c>
      <c r="H130" s="150" t="e">
        <f t="shared" si="4"/>
        <v>#DIV/0!</v>
      </c>
      <c r="I130" s="150" t="e">
        <f t="shared" si="11"/>
        <v>#DIV/0!</v>
      </c>
      <c r="J130" s="150">
        <f t="shared" si="6"/>
        <v>0</v>
      </c>
      <c r="K130" s="160" t="e">
        <f t="shared" si="7"/>
        <v>#DIV/0!</v>
      </c>
    </row>
    <row r="131" ht="27.600000000000001">
      <c r="A131" s="62" t="s">
        <v>40</v>
      </c>
      <c r="B131" s="60">
        <v>1160</v>
      </c>
      <c r="C131" s="43" t="s">
        <v>52</v>
      </c>
      <c r="D131" s="44">
        <v>129782</v>
      </c>
      <c r="E131" s="44">
        <v>550</v>
      </c>
      <c r="F131" s="44">
        <v>550</v>
      </c>
      <c r="G131" s="44">
        <v>550</v>
      </c>
      <c r="H131" s="150">
        <f t="shared" si="4"/>
        <v>100</v>
      </c>
      <c r="I131" s="150">
        <f t="shared" si="11"/>
        <v>100</v>
      </c>
      <c r="J131" s="150">
        <f t="shared" si="6"/>
        <v>-129232</v>
      </c>
      <c r="K131" s="160">
        <f t="shared" si="7"/>
        <v>0.42378758225331714</v>
      </c>
    </row>
    <row r="132" ht="55.200000000000003">
      <c r="A132" s="62"/>
      <c r="B132" s="60">
        <v>1181</v>
      </c>
      <c r="C132" s="43" t="s">
        <v>53</v>
      </c>
      <c r="D132" s="44">
        <v>108841.60000000001</v>
      </c>
      <c r="E132" s="44">
        <v>0</v>
      </c>
      <c r="F132" s="44">
        <v>0</v>
      </c>
      <c r="G132" s="44">
        <v>0</v>
      </c>
      <c r="H132" s="150"/>
      <c r="I132" s="150"/>
      <c r="J132" s="150">
        <f t="shared" si="6"/>
        <v>-108841.60000000001</v>
      </c>
      <c r="K132" s="160">
        <f t="shared" si="7"/>
        <v>0</v>
      </c>
    </row>
    <row r="133" ht="55.200000000000003">
      <c r="A133" s="62"/>
      <c r="B133" s="60">
        <v>1182</v>
      </c>
      <c r="C133" s="43" t="s">
        <v>54</v>
      </c>
      <c r="D133" s="44">
        <v>979574.40000000002</v>
      </c>
      <c r="E133" s="44">
        <v>0</v>
      </c>
      <c r="F133" s="44">
        <v>0</v>
      </c>
      <c r="G133" s="44">
        <v>0</v>
      </c>
      <c r="H133" s="150"/>
      <c r="I133" s="150"/>
      <c r="J133" s="150">
        <f t="shared" si="6"/>
        <v>-979574.40000000002</v>
      </c>
      <c r="K133" s="160">
        <f t="shared" si="7"/>
        <v>0</v>
      </c>
    </row>
    <row r="134" ht="69">
      <c r="A134" s="62"/>
      <c r="B134" s="60">
        <v>1183</v>
      </c>
      <c r="C134" s="43" t="s">
        <v>55</v>
      </c>
      <c r="D134" s="44">
        <v>0</v>
      </c>
      <c r="E134" s="44">
        <v>110851.14999999999</v>
      </c>
      <c r="F134" s="44">
        <v>110851.14999999999</v>
      </c>
      <c r="G134" s="44">
        <v>110585.2</v>
      </c>
      <c r="H134" s="149">
        <f t="shared" si="4"/>
        <v>99.760083679781403</v>
      </c>
      <c r="I134" s="149">
        <f t="shared" si="11"/>
        <v>99.760083679781403</v>
      </c>
      <c r="J134" s="149">
        <f t="shared" si="6"/>
        <v>110585.2</v>
      </c>
      <c r="K134" s="161"/>
    </row>
    <row r="135" ht="69">
      <c r="A135" s="62"/>
      <c r="B135" s="60">
        <v>1184</v>
      </c>
      <c r="C135" s="43" t="s">
        <v>166</v>
      </c>
      <c r="D135" s="44">
        <v>0</v>
      </c>
      <c r="E135" s="44">
        <v>997634.30000000005</v>
      </c>
      <c r="F135" s="44">
        <v>997634.30000000005</v>
      </c>
      <c r="G135" s="44">
        <v>995266.80000000005</v>
      </c>
      <c r="H135" s="149">
        <f t="shared" si="4"/>
        <v>99.762688592403052</v>
      </c>
      <c r="I135" s="149">
        <f t="shared" si="11"/>
        <v>99.762688592403052</v>
      </c>
      <c r="J135" s="149">
        <f t="shared" si="6"/>
        <v>995266.80000000005</v>
      </c>
      <c r="K135" s="161"/>
    </row>
    <row r="136" ht="69">
      <c r="A136" s="62"/>
      <c r="B136" s="60">
        <v>1231</v>
      </c>
      <c r="C136" s="43" t="s">
        <v>167</v>
      </c>
      <c r="D136" s="44"/>
      <c r="E136" s="44">
        <v>108659</v>
      </c>
      <c r="F136" s="44">
        <v>108659</v>
      </c>
      <c r="G136" s="44">
        <v>101554.8</v>
      </c>
      <c r="H136" s="149">
        <f t="shared" si="4"/>
        <v>93.461931363255687</v>
      </c>
      <c r="I136" s="149">
        <f t="shared" si="11"/>
        <v>93.461931363255687</v>
      </c>
      <c r="J136" s="149"/>
      <c r="K136" s="160"/>
    </row>
    <row r="137" ht="69">
      <c r="A137" s="62"/>
      <c r="B137" s="60">
        <v>1232</v>
      </c>
      <c r="C137" s="43" t="s">
        <v>168</v>
      </c>
      <c r="D137" s="44"/>
      <c r="E137" s="44">
        <v>977926</v>
      </c>
      <c r="F137" s="44">
        <v>977926</v>
      </c>
      <c r="G137" s="44">
        <v>913993.19999999995</v>
      </c>
      <c r="H137" s="149">
        <f t="shared" si="4"/>
        <v>93.46240922114761</v>
      </c>
      <c r="I137" s="149">
        <f t="shared" si="11"/>
        <v>93.46240922114761</v>
      </c>
      <c r="J137" s="149"/>
      <c r="K137" s="160"/>
    </row>
    <row r="138" ht="69">
      <c r="A138" s="62"/>
      <c r="B138" s="64">
        <v>1241</v>
      </c>
      <c r="C138" s="65" t="s">
        <v>169</v>
      </c>
      <c r="D138" s="66">
        <v>0</v>
      </c>
      <c r="E138" s="66">
        <v>1084983</v>
      </c>
      <c r="F138" s="66">
        <v>1084983</v>
      </c>
      <c r="G138" s="66">
        <v>1045121.1899999999</v>
      </c>
      <c r="H138" s="146">
        <f t="shared" si="4"/>
        <v>96.32604289652464</v>
      </c>
      <c r="I138" s="146">
        <f t="shared" si="11"/>
        <v>96.32604289652464</v>
      </c>
      <c r="J138" s="146">
        <f t="shared" si="6"/>
        <v>1045121.1899999999</v>
      </c>
      <c r="K138" s="162"/>
    </row>
    <row r="139" ht="69">
      <c r="A139" s="62"/>
      <c r="B139" s="60">
        <v>1242</v>
      </c>
      <c r="C139" s="43" t="s">
        <v>170</v>
      </c>
      <c r="D139" s="44">
        <v>0</v>
      </c>
      <c r="E139" s="44">
        <v>10707200</v>
      </c>
      <c r="F139" s="44">
        <v>10707200</v>
      </c>
      <c r="G139" s="44">
        <v>9406090.6600000001</v>
      </c>
      <c r="H139" s="149">
        <f t="shared" si="4"/>
        <v>87.848276486849969</v>
      </c>
      <c r="I139" s="149">
        <f t="shared" si="11"/>
        <v>87.848276486849969</v>
      </c>
      <c r="J139" s="149">
        <f t="shared" si="6"/>
        <v>9406090.6600000001</v>
      </c>
      <c r="K139" s="160"/>
    </row>
    <row r="140" ht="55.200000000000003">
      <c r="A140" s="62"/>
      <c r="B140" s="60">
        <v>1275</v>
      </c>
      <c r="C140" s="43" t="s">
        <v>60</v>
      </c>
      <c r="D140" s="44">
        <v>0</v>
      </c>
      <c r="E140" s="44">
        <v>395951.90000000002</v>
      </c>
      <c r="F140" s="44">
        <v>395951.90000000002</v>
      </c>
      <c r="G140" s="44">
        <v>395951.90000000002</v>
      </c>
      <c r="H140" s="149">
        <f t="shared" si="4"/>
        <v>100</v>
      </c>
      <c r="I140" s="149">
        <f t="shared" si="11"/>
        <v>100</v>
      </c>
      <c r="J140" s="149">
        <f t="shared" si="6"/>
        <v>395951.90000000002</v>
      </c>
      <c r="K140" s="160"/>
    </row>
    <row r="141" ht="55.200000000000003">
      <c r="A141" s="62"/>
      <c r="B141" s="60">
        <v>1276</v>
      </c>
      <c r="C141" s="43" t="s">
        <v>171</v>
      </c>
      <c r="D141" s="44">
        <v>0</v>
      </c>
      <c r="E141" s="44">
        <v>4224623</v>
      </c>
      <c r="F141" s="44">
        <v>4224623</v>
      </c>
      <c r="G141" s="44">
        <v>4224623</v>
      </c>
      <c r="H141" s="149">
        <f t="shared" ref="H141:H204" si="12">G141/E141*100</f>
        <v>100</v>
      </c>
      <c r="I141" s="149">
        <f t="shared" si="11"/>
        <v>100</v>
      </c>
      <c r="J141" s="149">
        <f t="shared" ref="J141:J204" si="13">G141-D141</f>
        <v>4224623</v>
      </c>
      <c r="K141" s="161"/>
    </row>
    <row r="142" ht="55.200000000000003">
      <c r="A142" s="62"/>
      <c r="B142" s="60">
        <v>1279</v>
      </c>
      <c r="C142" s="43" t="s">
        <v>172</v>
      </c>
      <c r="D142" s="44">
        <v>0</v>
      </c>
      <c r="E142" s="44">
        <v>1704800</v>
      </c>
      <c r="F142" s="44">
        <v>1704800</v>
      </c>
      <c r="G142" s="44">
        <v>925310.93000000005</v>
      </c>
      <c r="H142" s="149">
        <f t="shared" si="12"/>
        <v>54.27680255748475</v>
      </c>
      <c r="I142" s="149">
        <f t="shared" si="11"/>
        <v>54.27680255748475</v>
      </c>
      <c r="J142" s="149">
        <f t="shared" si="13"/>
        <v>925310.93000000005</v>
      </c>
      <c r="K142" s="161"/>
    </row>
    <row r="143" ht="55.200000000000003">
      <c r="A143" s="62">
        <v>1161</v>
      </c>
      <c r="B143" s="60">
        <v>1291</v>
      </c>
      <c r="C143" s="43" t="s">
        <v>173</v>
      </c>
      <c r="D143" s="44">
        <v>162625.60000000001</v>
      </c>
      <c r="E143" s="44">
        <v>72090.800000000003</v>
      </c>
      <c r="F143" s="44">
        <v>72090.800000000003</v>
      </c>
      <c r="G143" s="44">
        <v>72090.800000000003</v>
      </c>
      <c r="H143" s="149">
        <f t="shared" si="12"/>
        <v>100</v>
      </c>
      <c r="I143" s="149">
        <f t="shared" si="11"/>
        <v>100</v>
      </c>
      <c r="J143" s="149">
        <f t="shared" si="13"/>
        <v>-90534.800000000003</v>
      </c>
      <c r="K143" s="161">
        <f t="shared" ref="K141:K168" si="14">G143/D143*100</f>
        <v>44.329306087110517</v>
      </c>
    </row>
    <row r="144" ht="55.200000000000003">
      <c r="A144" s="62"/>
      <c r="B144" s="86">
        <v>1292</v>
      </c>
      <c r="C144" s="49" t="s">
        <v>174</v>
      </c>
      <c r="D144" s="50">
        <v>1896362.3999999999</v>
      </c>
      <c r="E144" s="50">
        <v>821433.59999999998</v>
      </c>
      <c r="F144" s="50">
        <v>821433.59999999998</v>
      </c>
      <c r="G144" s="50">
        <v>821433.59999999998</v>
      </c>
      <c r="H144" s="150">
        <f t="shared" si="12"/>
        <v>100</v>
      </c>
      <c r="I144" s="150">
        <f t="shared" si="11"/>
        <v>100</v>
      </c>
      <c r="J144" s="150">
        <f t="shared" si="13"/>
        <v>-1074928.7999999998</v>
      </c>
      <c r="K144" s="161">
        <f t="shared" si="14"/>
        <v>43.31627752163827</v>
      </c>
    </row>
    <row r="145">
      <c r="A145" s="62"/>
      <c r="B145" s="86">
        <v>1300</v>
      </c>
      <c r="C145" s="49" t="s">
        <v>175</v>
      </c>
      <c r="D145" s="50">
        <v>0</v>
      </c>
      <c r="E145" s="50">
        <v>200000</v>
      </c>
      <c r="F145" s="50">
        <v>200000</v>
      </c>
      <c r="G145" s="50">
        <v>199630</v>
      </c>
      <c r="H145" s="150">
        <f t="shared" si="12"/>
        <v>99.814999999999998</v>
      </c>
      <c r="I145" s="150">
        <f t="shared" si="11"/>
        <v>99.814999999999998</v>
      </c>
      <c r="J145" s="150">
        <f t="shared" si="13"/>
        <v>199630</v>
      </c>
      <c r="K145" s="161"/>
    </row>
    <row r="146" ht="41.399999999999999">
      <c r="A146" s="62"/>
      <c r="B146" s="60">
        <v>1403</v>
      </c>
      <c r="C146" s="43" t="s">
        <v>62</v>
      </c>
      <c r="D146" s="44">
        <v>0</v>
      </c>
      <c r="E146" s="44">
        <v>1894500</v>
      </c>
      <c r="F146" s="44">
        <v>1894500</v>
      </c>
      <c r="G146" s="44">
        <v>1801455.27</v>
      </c>
      <c r="H146" s="149">
        <f t="shared" si="12"/>
        <v>95.088692003167068</v>
      </c>
      <c r="I146" s="149">
        <f t="shared" si="11"/>
        <v>95.088692003167068</v>
      </c>
      <c r="J146" s="149">
        <f t="shared" si="13"/>
        <v>1801455.27</v>
      </c>
      <c r="K146" s="160"/>
    </row>
    <row r="147" ht="69">
      <c r="A147" s="62"/>
      <c r="B147" s="60">
        <v>1501</v>
      </c>
      <c r="C147" s="43" t="s">
        <v>176</v>
      </c>
      <c r="D147" s="44">
        <v>0</v>
      </c>
      <c r="E147" s="44">
        <v>270100</v>
      </c>
      <c r="F147" s="44">
        <v>270100</v>
      </c>
      <c r="G147" s="44">
        <v>267622.12</v>
      </c>
      <c r="H147" s="149">
        <f t="shared" si="12"/>
        <v>99.082606442058491</v>
      </c>
      <c r="I147" s="149">
        <f t="shared" si="11"/>
        <v>99.082606442058491</v>
      </c>
      <c r="J147" s="149">
        <f t="shared" si="13"/>
        <v>267622.12</v>
      </c>
      <c r="K147" s="160"/>
    </row>
    <row r="148" ht="55.799999999999997">
      <c r="A148" s="62"/>
      <c r="B148" s="74">
        <v>1700</v>
      </c>
      <c r="C148" s="75" t="s">
        <v>177</v>
      </c>
      <c r="D148" s="76">
        <v>0</v>
      </c>
      <c r="E148" s="76">
        <v>1263100</v>
      </c>
      <c r="F148" s="76">
        <v>1263100</v>
      </c>
      <c r="G148" s="76">
        <v>749242.03000000003</v>
      </c>
      <c r="H148" s="163">
        <f t="shared" si="12"/>
        <v>59.31771277016864</v>
      </c>
      <c r="I148" s="163">
        <f t="shared" si="11"/>
        <v>59.31771277016864</v>
      </c>
      <c r="J148" s="145">
        <f t="shared" si="13"/>
        <v>749242.03000000003</v>
      </c>
      <c r="K148" s="160"/>
    </row>
    <row r="149" ht="14.4">
      <c r="A149" s="62">
        <v>1170</v>
      </c>
      <c r="B149" s="54"/>
      <c r="C149" s="55" t="s">
        <v>65</v>
      </c>
      <c r="D149" s="80">
        <f>D150+D151</f>
        <v>441540</v>
      </c>
      <c r="E149" s="80">
        <f>SUM(E150:E152)</f>
        <v>7180333.9900000002</v>
      </c>
      <c r="F149" s="80">
        <f>SUM(F150:F152)</f>
        <v>7180333.9900000002</v>
      </c>
      <c r="G149" s="80">
        <f>G150+G151+G152</f>
        <v>7160126.6400000006</v>
      </c>
      <c r="H149" s="33">
        <f t="shared" si="12"/>
        <v>99.718573675985795</v>
      </c>
      <c r="I149" s="33">
        <f t="shared" si="11"/>
        <v>99.718573675985795</v>
      </c>
      <c r="J149" s="33">
        <f t="shared" si="13"/>
        <v>6718586.6400000006</v>
      </c>
      <c r="K149" s="34">
        <f t="shared" ref="K149:K151" si="15">G149/D149*100</f>
        <v>1621.6258187253704</v>
      </c>
    </row>
    <row r="150" ht="28.199999999999999">
      <c r="A150" s="61"/>
      <c r="B150" s="58">
        <v>2010</v>
      </c>
      <c r="C150" s="37" t="s">
        <v>66</v>
      </c>
      <c r="D150" s="38">
        <v>212600</v>
      </c>
      <c r="E150" s="38">
        <v>4179166</v>
      </c>
      <c r="F150" s="38">
        <v>4179166</v>
      </c>
      <c r="G150" s="38">
        <v>4160467.02</v>
      </c>
      <c r="H150" s="145">
        <f t="shared" si="12"/>
        <v>99.552566708285823</v>
      </c>
      <c r="I150" s="145">
        <f t="shared" si="11"/>
        <v>99.552566708285823</v>
      </c>
      <c r="J150" s="145">
        <f t="shared" si="13"/>
        <v>3947867.02</v>
      </c>
      <c r="K150" s="159">
        <f t="shared" si="15"/>
        <v>1956.9459172154282</v>
      </c>
    </row>
    <row r="151" ht="42">
      <c r="A151" s="158">
        <v>2000</v>
      </c>
      <c r="B151" s="64">
        <v>2111</v>
      </c>
      <c r="C151" s="65" t="s">
        <v>67</v>
      </c>
      <c r="D151" s="66">
        <v>228940</v>
      </c>
      <c r="E151" s="66">
        <v>2969190</v>
      </c>
      <c r="F151" s="66">
        <v>2969190</v>
      </c>
      <c r="G151" s="66">
        <v>2967681.6299999999</v>
      </c>
      <c r="H151" s="150">
        <f t="shared" si="12"/>
        <v>99.949199276570383</v>
      </c>
      <c r="I151" s="150">
        <f t="shared" si="11"/>
        <v>99.949199276570383</v>
      </c>
      <c r="J151" s="150">
        <f t="shared" si="13"/>
        <v>2738741.6299999999</v>
      </c>
      <c r="K151" s="161">
        <f t="shared" si="15"/>
        <v>1296.2704769808684</v>
      </c>
    </row>
    <row r="152" ht="14.4">
      <c r="A152" s="164"/>
      <c r="B152" s="69">
        <v>2152</v>
      </c>
      <c r="C152" s="70" t="s">
        <v>68</v>
      </c>
      <c r="D152" s="71"/>
      <c r="E152" s="71">
        <v>31977.990000000002</v>
      </c>
      <c r="F152" s="71">
        <v>31977.990000000002</v>
      </c>
      <c r="G152" s="71">
        <v>31977.990000000002</v>
      </c>
      <c r="H152" s="165">
        <f t="shared" si="12"/>
        <v>100</v>
      </c>
      <c r="I152" s="165">
        <f t="shared" si="11"/>
        <v>100</v>
      </c>
      <c r="J152" s="165"/>
      <c r="K152" s="166"/>
    </row>
    <row r="153" ht="14.4">
      <c r="A153" s="62">
        <v>2111</v>
      </c>
      <c r="B153" s="54"/>
      <c r="C153" s="55" t="s">
        <v>69</v>
      </c>
      <c r="D153" s="156">
        <f>SUM(D154:D158)</f>
        <v>3664575.2199999997</v>
      </c>
      <c r="E153" s="156">
        <f>SUM(E154:E158)</f>
        <v>6614648.9299999997</v>
      </c>
      <c r="F153" s="156">
        <f>SUM(F154:F158)</f>
        <v>6614648.9299999997</v>
      </c>
      <c r="G153" s="156">
        <f>SUM(G154:G158)</f>
        <v>6581538.8399999999</v>
      </c>
      <c r="H153" s="33">
        <f t="shared" si="12"/>
        <v>99.499442973461029</v>
      </c>
      <c r="I153" s="167">
        <f t="shared" si="11"/>
        <v>99.499442973461029</v>
      </c>
      <c r="J153" s="33">
        <f t="shared" si="13"/>
        <v>2916963.6200000001</v>
      </c>
      <c r="K153" s="34">
        <f t="shared" si="14"/>
        <v>179.59895608310097</v>
      </c>
    </row>
    <row r="154" ht="55.200000000000003">
      <c r="A154" s="61"/>
      <c r="B154" s="58">
        <v>3104</v>
      </c>
      <c r="C154" s="37" t="s">
        <v>74</v>
      </c>
      <c r="D154" s="38">
        <v>2567923.2999999998</v>
      </c>
      <c r="E154" s="38">
        <v>1760465.74</v>
      </c>
      <c r="F154" s="38">
        <v>1760465.74</v>
      </c>
      <c r="G154" s="38">
        <v>1727355.6499999999</v>
      </c>
      <c r="H154" s="145">
        <f t="shared" si="12"/>
        <v>98.119242581795433</v>
      </c>
      <c r="I154" s="145">
        <f t="shared" si="11"/>
        <v>98.119242581795433</v>
      </c>
      <c r="J154" s="145">
        <f t="shared" si="13"/>
        <v>-840567.64999999991</v>
      </c>
      <c r="K154" s="159">
        <f t="shared" si="14"/>
        <v>67.266637208362098</v>
      </c>
    </row>
    <row r="155" ht="42">
      <c r="A155" s="61"/>
      <c r="B155" s="64">
        <v>3114</v>
      </c>
      <c r="C155" s="65" t="s">
        <v>178</v>
      </c>
      <c r="D155" s="66">
        <v>0</v>
      </c>
      <c r="E155" s="66">
        <v>63777</v>
      </c>
      <c r="F155" s="66">
        <v>63777</v>
      </c>
      <c r="G155" s="66">
        <v>63777</v>
      </c>
      <c r="H155" s="146">
        <f t="shared" si="12"/>
        <v>100</v>
      </c>
      <c r="I155" s="145">
        <f t="shared" si="11"/>
        <v>100</v>
      </c>
      <c r="J155" s="145">
        <f t="shared" si="13"/>
        <v>63777</v>
      </c>
      <c r="K155" s="159"/>
    </row>
    <row r="156" ht="28.199999999999999">
      <c r="A156" s="158">
        <v>3000</v>
      </c>
      <c r="B156" s="86">
        <v>3121</v>
      </c>
      <c r="C156" s="49" t="s">
        <v>77</v>
      </c>
      <c r="D156" s="50">
        <v>1096651.9199999999</v>
      </c>
      <c r="E156" s="50">
        <v>1945239.1899999999</v>
      </c>
      <c r="F156" s="50">
        <v>1945239.1899999999</v>
      </c>
      <c r="G156" s="50">
        <v>1945239.1899999999</v>
      </c>
      <c r="H156" s="150">
        <f t="shared" si="12"/>
        <v>100</v>
      </c>
      <c r="I156" s="149">
        <f t="shared" si="11"/>
        <v>100</v>
      </c>
      <c r="J156" s="150">
        <f t="shared" si="13"/>
        <v>848587.27000000002</v>
      </c>
      <c r="K156" s="161">
        <f t="shared" si="14"/>
        <v>177.37981893106064</v>
      </c>
    </row>
    <row r="157" ht="41.399999999999999">
      <c r="A157" s="164"/>
      <c r="B157" s="86">
        <v>3133</v>
      </c>
      <c r="C157" s="49" t="s">
        <v>78</v>
      </c>
      <c r="D157" s="50"/>
      <c r="E157" s="50">
        <v>115350</v>
      </c>
      <c r="F157" s="50">
        <v>115350</v>
      </c>
      <c r="G157" s="50">
        <v>115350</v>
      </c>
      <c r="H157" s="150">
        <f t="shared" si="12"/>
        <v>100</v>
      </c>
      <c r="I157" s="149">
        <f t="shared" si="11"/>
        <v>100</v>
      </c>
      <c r="J157" s="150"/>
      <c r="K157" s="161"/>
    </row>
    <row r="158" ht="69.599999999999994">
      <c r="A158" s="164"/>
      <c r="B158" s="86">
        <v>3225</v>
      </c>
      <c r="C158" s="49" t="s">
        <v>179</v>
      </c>
      <c r="D158" s="50">
        <v>0</v>
      </c>
      <c r="E158" s="50">
        <v>2729817</v>
      </c>
      <c r="F158" s="50">
        <v>2729817</v>
      </c>
      <c r="G158" s="50">
        <v>2729817</v>
      </c>
      <c r="H158" s="150">
        <f t="shared" si="12"/>
        <v>100</v>
      </c>
      <c r="I158" s="146">
        <f t="shared" si="11"/>
        <v>100</v>
      </c>
      <c r="J158" s="150">
        <f t="shared" si="13"/>
        <v>2729817</v>
      </c>
      <c r="K158" s="161"/>
    </row>
    <row r="159" ht="28.199999999999999" hidden="1">
      <c r="A159" s="35" t="s">
        <v>73</v>
      </c>
      <c r="B159" s="69">
        <v>3242</v>
      </c>
      <c r="C159" s="70" t="s">
        <v>85</v>
      </c>
      <c r="D159" s="71">
        <v>0</v>
      </c>
      <c r="E159" s="71">
        <v>0</v>
      </c>
      <c r="F159" s="71">
        <v>0</v>
      </c>
      <c r="G159" s="71">
        <v>0</v>
      </c>
      <c r="H159" s="150" t="e">
        <f t="shared" si="12"/>
        <v>#DIV/0!</v>
      </c>
      <c r="I159" s="165" t="e">
        <f t="shared" si="11"/>
        <v>#DIV/0!</v>
      </c>
      <c r="J159" s="150">
        <f t="shared" si="13"/>
        <v>0</v>
      </c>
      <c r="K159" s="161" t="e">
        <f t="shared" si="14"/>
        <v>#DIV/0!</v>
      </c>
    </row>
    <row r="160" ht="14.4">
      <c r="A160" s="47" t="s">
        <v>76</v>
      </c>
      <c r="B160" s="54"/>
      <c r="C160" s="55" t="s">
        <v>86</v>
      </c>
      <c r="D160" s="156">
        <f>SUM(D161:D163)</f>
        <v>4146387.7800000003</v>
      </c>
      <c r="E160" s="156">
        <f>SUM(E161:E163)</f>
        <v>2038919.75</v>
      </c>
      <c r="F160" s="156">
        <f>SUM(F161:F163)</f>
        <v>2038919.75</v>
      </c>
      <c r="G160" s="156">
        <f>SUM(G161:G163)</f>
        <v>1935962.8999999999</v>
      </c>
      <c r="H160" s="33">
        <f t="shared" si="12"/>
        <v>94.950421663236128</v>
      </c>
      <c r="I160" s="33"/>
      <c r="J160" s="33">
        <f t="shared" si="13"/>
        <v>-2210424.8800000004</v>
      </c>
      <c r="K160" s="34">
        <f t="shared" si="14"/>
        <v>46.690348388013042</v>
      </c>
    </row>
    <row r="161" ht="14.4">
      <c r="A161" s="87"/>
      <c r="B161" s="58">
        <v>4030</v>
      </c>
      <c r="C161" s="37" t="s">
        <v>88</v>
      </c>
      <c r="D161" s="38">
        <v>161773.76000000001</v>
      </c>
      <c r="E161" s="38">
        <v>377832.73999999999</v>
      </c>
      <c r="F161" s="38">
        <v>377832.73999999999</v>
      </c>
      <c r="G161" s="38">
        <v>373194.73999999999</v>
      </c>
      <c r="H161" s="145">
        <f t="shared" si="12"/>
        <v>98.772472708426477</v>
      </c>
      <c r="I161" s="145">
        <f t="shared" si="11"/>
        <v>98.772472708426477</v>
      </c>
      <c r="J161" s="145">
        <f t="shared" si="13"/>
        <v>211420.97999999998</v>
      </c>
      <c r="K161" s="161">
        <f t="shared" si="14"/>
        <v>230.68929101975496</v>
      </c>
    </row>
    <row r="162" ht="14.4">
      <c r="A162" s="158">
        <v>4000</v>
      </c>
      <c r="B162" s="60">
        <v>4040</v>
      </c>
      <c r="C162" s="43" t="s">
        <v>90</v>
      </c>
      <c r="D162" s="44">
        <v>6686</v>
      </c>
      <c r="E162" s="44">
        <v>4000</v>
      </c>
      <c r="F162" s="44">
        <v>4000</v>
      </c>
      <c r="G162" s="44">
        <v>0</v>
      </c>
      <c r="H162" s="145">
        <f t="shared" si="12"/>
        <v>0</v>
      </c>
      <c r="I162" s="145">
        <f t="shared" si="11"/>
        <v>0</v>
      </c>
      <c r="J162" s="145">
        <f t="shared" si="13"/>
        <v>-6686</v>
      </c>
      <c r="K162" s="161">
        <f t="shared" ref="K162:K166" si="16">G162/D162*100</f>
        <v>0</v>
      </c>
    </row>
    <row r="163" ht="28.199999999999999">
      <c r="A163" s="35" t="s">
        <v>87</v>
      </c>
      <c r="B163" s="86">
        <v>4060</v>
      </c>
      <c r="C163" s="49" t="s">
        <v>92</v>
      </c>
      <c r="D163" s="50">
        <v>3977928.02</v>
      </c>
      <c r="E163" s="50">
        <v>1657087.01</v>
      </c>
      <c r="F163" s="50">
        <v>1657087.01</v>
      </c>
      <c r="G163" s="50">
        <v>1562768.1599999999</v>
      </c>
      <c r="H163" s="145">
        <f t="shared" si="12"/>
        <v>94.308153438484794</v>
      </c>
      <c r="I163" s="145">
        <f t="shared" si="11"/>
        <v>94.308153438484794</v>
      </c>
      <c r="J163" s="145">
        <f t="shared" si="13"/>
        <v>-2415159.8600000003</v>
      </c>
      <c r="K163" s="161">
        <f t="shared" si="16"/>
        <v>39.28598386252348</v>
      </c>
    </row>
    <row r="164" ht="14.4" hidden="1">
      <c r="A164" s="41" t="s">
        <v>89</v>
      </c>
      <c r="B164" s="69">
        <v>4082</v>
      </c>
      <c r="C164" s="70" t="s">
        <v>96</v>
      </c>
      <c r="D164" s="71">
        <v>0</v>
      </c>
      <c r="E164" s="71">
        <v>0</v>
      </c>
      <c r="F164" s="71">
        <v>0</v>
      </c>
      <c r="G164" s="71">
        <v>0</v>
      </c>
      <c r="H164" s="145" t="e">
        <f t="shared" si="12"/>
        <v>#DIV/0!</v>
      </c>
      <c r="I164" s="145" t="e">
        <f t="shared" si="11"/>
        <v>#DIV/0!</v>
      </c>
      <c r="J164" s="145">
        <f t="shared" si="13"/>
        <v>0</v>
      </c>
      <c r="K164" s="161" t="e">
        <f t="shared" si="16"/>
        <v>#DIV/0!</v>
      </c>
    </row>
    <row r="165" ht="14.4">
      <c r="A165" s="47" t="s">
        <v>91</v>
      </c>
      <c r="B165" s="54"/>
      <c r="C165" s="55" t="s">
        <v>97</v>
      </c>
      <c r="D165" s="156">
        <f>D166+D167</f>
        <v>0</v>
      </c>
      <c r="E165" s="156">
        <f>SUM(E167)</f>
        <v>32646</v>
      </c>
      <c r="F165" s="156">
        <f>SUM(F167)</f>
        <v>32646</v>
      </c>
      <c r="G165" s="156">
        <f>G166+G167</f>
        <v>32646</v>
      </c>
      <c r="H165" s="33">
        <f t="shared" si="12"/>
        <v>100</v>
      </c>
      <c r="I165" s="33"/>
      <c r="J165" s="33">
        <f t="shared" si="13"/>
        <v>32646</v>
      </c>
      <c r="K165" s="34"/>
    </row>
    <row r="166" ht="28.199999999999999" hidden="1">
      <c r="A166" s="87"/>
      <c r="B166" s="58">
        <v>5011</v>
      </c>
      <c r="C166" s="43" t="s">
        <v>99</v>
      </c>
      <c r="D166" s="38">
        <v>0</v>
      </c>
      <c r="E166" s="38">
        <v>0</v>
      </c>
      <c r="F166" s="38">
        <v>0</v>
      </c>
      <c r="G166" s="38">
        <v>0</v>
      </c>
      <c r="H166" s="145" t="e">
        <f t="shared" si="12"/>
        <v>#DIV/0!</v>
      </c>
      <c r="I166" s="145" t="e">
        <f t="shared" si="11"/>
        <v>#DIV/0!</v>
      </c>
      <c r="J166" s="145">
        <f t="shared" si="13"/>
        <v>0</v>
      </c>
      <c r="K166" s="161" t="e">
        <f t="shared" si="16"/>
        <v>#DIV/0!</v>
      </c>
    </row>
    <row r="167" ht="28.199999999999999">
      <c r="A167" s="158">
        <v>5000</v>
      </c>
      <c r="B167" s="86">
        <v>5031</v>
      </c>
      <c r="C167" s="49" t="s">
        <v>103</v>
      </c>
      <c r="D167" s="50">
        <v>0</v>
      </c>
      <c r="E167" s="50">
        <v>32646</v>
      </c>
      <c r="F167" s="50">
        <v>32646</v>
      </c>
      <c r="G167" s="50">
        <v>32646</v>
      </c>
      <c r="H167" s="146">
        <f t="shared" si="12"/>
        <v>100</v>
      </c>
      <c r="I167" s="146">
        <f t="shared" si="11"/>
        <v>100</v>
      </c>
      <c r="J167" s="146">
        <f t="shared" si="13"/>
        <v>32646</v>
      </c>
      <c r="K167" s="161"/>
    </row>
    <row r="168" ht="14.4">
      <c r="A168" s="57">
        <v>5011</v>
      </c>
      <c r="B168" s="54"/>
      <c r="C168" s="55" t="s">
        <v>106</v>
      </c>
      <c r="D168" s="156">
        <f>SUM(D169:D172)</f>
        <v>362437.97999999998</v>
      </c>
      <c r="E168" s="156">
        <f>SUM(E169:E172)</f>
        <v>1711290.5</v>
      </c>
      <c r="F168" s="156">
        <f>SUM(F169:F172)</f>
        <v>1711290.5</v>
      </c>
      <c r="G168" s="156">
        <f>SUM(G169:G172)</f>
        <v>1312276.6200000001</v>
      </c>
      <c r="H168" s="33">
        <f t="shared" si="12"/>
        <v>76.683451465429158</v>
      </c>
      <c r="I168" s="167">
        <f t="shared" si="11"/>
        <v>76.683451465429158</v>
      </c>
      <c r="J168" s="33">
        <f t="shared" si="13"/>
        <v>949838.64000000013</v>
      </c>
      <c r="K168" s="34">
        <f t="shared" si="14"/>
        <v>362.06928975820915</v>
      </c>
    </row>
    <row r="169" ht="42">
      <c r="A169" s="59">
        <v>5031</v>
      </c>
      <c r="B169" s="168">
        <v>6020</v>
      </c>
      <c r="C169" s="37" t="s">
        <v>110</v>
      </c>
      <c r="D169" s="135">
        <v>0</v>
      </c>
      <c r="E169" s="135">
        <v>329900</v>
      </c>
      <c r="F169" s="135">
        <v>329900</v>
      </c>
      <c r="G169" s="135">
        <v>99900</v>
      </c>
      <c r="H169" s="145">
        <f t="shared" si="12"/>
        <v>30.28190360715368</v>
      </c>
      <c r="I169" s="145">
        <f t="shared" si="11"/>
        <v>30.28190360715368</v>
      </c>
      <c r="J169" s="145">
        <f t="shared" si="13"/>
        <v>99900</v>
      </c>
      <c r="K169" s="162"/>
    </row>
    <row r="170" ht="14.4">
      <c r="A170" s="158">
        <v>6000</v>
      </c>
      <c r="B170" s="60">
        <v>6030</v>
      </c>
      <c r="C170" s="43" t="s">
        <v>112</v>
      </c>
      <c r="D170" s="44">
        <v>155999.98000000001</v>
      </c>
      <c r="E170" s="44">
        <v>729595.5</v>
      </c>
      <c r="F170" s="44">
        <v>729595.5</v>
      </c>
      <c r="G170" s="44">
        <v>728095.5</v>
      </c>
      <c r="H170" s="145">
        <f t="shared" si="12"/>
        <v>99.7944066266856</v>
      </c>
      <c r="I170" s="145">
        <f t="shared" si="11"/>
        <v>99.7944066266856</v>
      </c>
      <c r="J170" s="145">
        <f t="shared" si="13"/>
        <v>572095.52000000002</v>
      </c>
      <c r="K170" s="161">
        <f t="shared" ref="K170:K211" si="17">G170/D170*100</f>
        <v>466.72794445230056</v>
      </c>
    </row>
    <row r="171">
      <c r="A171" s="61">
        <v>6020</v>
      </c>
      <c r="B171" s="86">
        <v>6040</v>
      </c>
      <c r="C171" s="49" t="s">
        <v>114</v>
      </c>
      <c r="D171" s="50">
        <v>139938</v>
      </c>
      <c r="E171" s="50">
        <v>490295</v>
      </c>
      <c r="F171" s="50">
        <v>490295</v>
      </c>
      <c r="G171" s="50">
        <v>484281.12</v>
      </c>
      <c r="H171" s="145">
        <f t="shared" si="12"/>
        <v>98.773416004650258</v>
      </c>
      <c r="I171" s="145">
        <f t="shared" si="11"/>
        <v>98.773416004650258</v>
      </c>
      <c r="J171" s="145">
        <f t="shared" si="13"/>
        <v>344343.12</v>
      </c>
      <c r="K171" s="161">
        <f t="shared" si="17"/>
        <v>346.06834455258758</v>
      </c>
    </row>
    <row r="172" ht="28.199999999999999">
      <c r="A172" s="41" t="s">
        <v>111</v>
      </c>
      <c r="B172" s="86">
        <v>6090</v>
      </c>
      <c r="C172" s="49" t="s">
        <v>118</v>
      </c>
      <c r="D172" s="51">
        <v>66500</v>
      </c>
      <c r="E172" s="51">
        <v>161500</v>
      </c>
      <c r="F172" s="51">
        <v>161500</v>
      </c>
      <c r="G172" s="51">
        <v>0</v>
      </c>
      <c r="H172" s="146">
        <f t="shared" si="12"/>
        <v>0</v>
      </c>
      <c r="I172" s="146">
        <f t="shared" si="11"/>
        <v>0</v>
      </c>
      <c r="J172" s="146">
        <f t="shared" si="13"/>
        <v>-66500</v>
      </c>
      <c r="K172" s="161">
        <f t="shared" si="17"/>
        <v>0</v>
      </c>
    </row>
    <row r="173" ht="14.4">
      <c r="A173" s="47" t="s">
        <v>113</v>
      </c>
      <c r="B173" s="54"/>
      <c r="C173" s="55" t="s">
        <v>119</v>
      </c>
      <c r="D173" s="156">
        <f>SUM(D174:D182)</f>
        <v>7241842.9699999997</v>
      </c>
      <c r="E173" s="156">
        <f>SUM(E174:E182)</f>
        <v>7495842.5300000003</v>
      </c>
      <c r="F173" s="156">
        <f>SUM(F174:F182)</f>
        <v>7495842.5300000003</v>
      </c>
      <c r="G173" s="156">
        <f>SUM(G174:G182)</f>
        <v>5344867.1699999999</v>
      </c>
      <c r="H173" s="33">
        <f t="shared" si="12"/>
        <v>71.30442173256273</v>
      </c>
      <c r="I173" s="167">
        <f t="shared" si="11"/>
        <v>71.30442173256273</v>
      </c>
      <c r="J173" s="33">
        <f t="shared" si="13"/>
        <v>-1896975.7999999998</v>
      </c>
      <c r="K173" s="34">
        <f t="shared" si="17"/>
        <v>73.805344746380214</v>
      </c>
    </row>
    <row r="174">
      <c r="A174" s="87"/>
      <c r="B174" s="58">
        <v>7130</v>
      </c>
      <c r="C174" s="37" t="s">
        <v>120</v>
      </c>
      <c r="D174" s="38">
        <v>396000</v>
      </c>
      <c r="E174" s="38">
        <v>382000</v>
      </c>
      <c r="F174" s="38">
        <v>382000</v>
      </c>
      <c r="G174" s="38">
        <v>238000</v>
      </c>
      <c r="H174" s="145">
        <f t="shared" si="12"/>
        <v>62.303664921465973</v>
      </c>
      <c r="I174" s="145">
        <f t="shared" si="11"/>
        <v>62.303664921465973</v>
      </c>
      <c r="J174" s="145">
        <f t="shared" si="13"/>
        <v>-158000</v>
      </c>
      <c r="K174" s="159">
        <f t="shared" si="17"/>
        <v>60.101010101010097</v>
      </c>
    </row>
    <row r="175" hidden="1">
      <c r="A175" s="87"/>
      <c r="B175" s="58">
        <v>7321</v>
      </c>
      <c r="C175" s="37" t="s">
        <v>175</v>
      </c>
      <c r="D175" s="38">
        <v>0</v>
      </c>
      <c r="E175" s="38">
        <v>0</v>
      </c>
      <c r="F175" s="38">
        <v>0</v>
      </c>
      <c r="G175" s="38">
        <v>0</v>
      </c>
      <c r="H175" s="145" t="e">
        <f t="shared" si="12"/>
        <v>#DIV/0!</v>
      </c>
      <c r="I175" s="145" t="e">
        <f t="shared" si="11"/>
        <v>#DIV/0!</v>
      </c>
      <c r="J175" s="145">
        <f t="shared" si="13"/>
        <v>0</v>
      </c>
      <c r="K175" s="159" t="e">
        <f t="shared" si="17"/>
        <v>#DIV/0!</v>
      </c>
    </row>
    <row r="176" ht="41.399999999999999" hidden="1">
      <c r="A176" s="87"/>
      <c r="B176" s="58">
        <v>7363</v>
      </c>
      <c r="C176" s="37" t="s">
        <v>180</v>
      </c>
      <c r="D176" s="38">
        <v>0</v>
      </c>
      <c r="E176" s="38">
        <v>0</v>
      </c>
      <c r="F176" s="38">
        <v>0</v>
      </c>
      <c r="G176" s="38">
        <v>0</v>
      </c>
      <c r="H176" s="145" t="e">
        <f t="shared" si="12"/>
        <v>#DIV/0!</v>
      </c>
      <c r="I176" s="145" t="e">
        <f t="shared" si="11"/>
        <v>#DIV/0!</v>
      </c>
      <c r="J176" s="145">
        <f t="shared" si="13"/>
        <v>0</v>
      </c>
      <c r="K176" s="159" t="e">
        <f t="shared" si="17"/>
        <v>#DIV/0!</v>
      </c>
    </row>
    <row r="177" ht="27.600000000000001">
      <c r="A177" s="87"/>
      <c r="B177" s="58">
        <v>7367</v>
      </c>
      <c r="C177" s="37" t="s">
        <v>181</v>
      </c>
      <c r="D177" s="38"/>
      <c r="E177" s="38">
        <v>660956</v>
      </c>
      <c r="F177" s="38">
        <v>660956</v>
      </c>
      <c r="G177" s="38">
        <v>0</v>
      </c>
      <c r="H177" s="145">
        <f t="shared" si="12"/>
        <v>0</v>
      </c>
      <c r="I177" s="145">
        <f t="shared" si="11"/>
        <v>0</v>
      </c>
      <c r="J177" s="145">
        <f t="shared" si="13"/>
        <v>0</v>
      </c>
      <c r="K177" s="159"/>
    </row>
    <row r="178" ht="69">
      <c r="A178" s="87"/>
      <c r="B178" s="58">
        <v>7384</v>
      </c>
      <c r="C178" s="37" t="s">
        <v>182</v>
      </c>
      <c r="D178" s="38">
        <v>5345002.9699999997</v>
      </c>
      <c r="E178" s="38">
        <v>6363543.0300000003</v>
      </c>
      <c r="F178" s="38">
        <v>6363543.0300000003</v>
      </c>
      <c r="G178" s="38">
        <v>5018670.5999999996</v>
      </c>
      <c r="H178" s="145">
        <f t="shared" si="12"/>
        <v>78.865980419087379</v>
      </c>
      <c r="I178" s="145">
        <f t="shared" si="11"/>
        <v>78.865980419087379</v>
      </c>
      <c r="J178" s="145">
        <f t="shared" si="13"/>
        <v>-326332.37000000011</v>
      </c>
      <c r="K178" s="160">
        <f t="shared" si="17"/>
        <v>93.894626965941612</v>
      </c>
    </row>
    <row r="179" ht="28.199999999999999" hidden="1">
      <c r="A179" s="158">
        <v>7000</v>
      </c>
      <c r="B179" s="60">
        <v>7350</v>
      </c>
      <c r="C179" s="43" t="s">
        <v>121</v>
      </c>
      <c r="D179" s="44">
        <v>0</v>
      </c>
      <c r="E179" s="44">
        <v>0</v>
      </c>
      <c r="F179" s="44">
        <v>0</v>
      </c>
      <c r="G179" s="44">
        <v>0</v>
      </c>
      <c r="H179" s="145" t="e">
        <f t="shared" si="12"/>
        <v>#DIV/0!</v>
      </c>
      <c r="I179" s="145" t="e">
        <f t="shared" si="11"/>
        <v>#DIV/0!</v>
      </c>
      <c r="J179" s="145">
        <f t="shared" si="13"/>
        <v>0</v>
      </c>
      <c r="K179" s="161" t="e">
        <f t="shared" si="17"/>
        <v>#DIV/0!</v>
      </c>
    </row>
    <row r="180" ht="41.399999999999999" hidden="1">
      <c r="A180" s="35" t="s">
        <v>183</v>
      </c>
      <c r="B180" s="60">
        <v>7363</v>
      </c>
      <c r="C180" s="43" t="s">
        <v>180</v>
      </c>
      <c r="D180" s="44">
        <v>0</v>
      </c>
      <c r="E180" s="44">
        <v>0</v>
      </c>
      <c r="F180" s="44">
        <v>0</v>
      </c>
      <c r="G180" s="44">
        <v>0</v>
      </c>
      <c r="H180" s="145" t="e">
        <f t="shared" si="12"/>
        <v>#DIV/0!</v>
      </c>
      <c r="I180" s="145" t="e">
        <f t="shared" si="11"/>
        <v>#DIV/0!</v>
      </c>
      <c r="J180" s="145">
        <f t="shared" si="13"/>
        <v>0</v>
      </c>
      <c r="K180" s="161" t="e">
        <f t="shared" si="17"/>
        <v>#DIV/0!</v>
      </c>
    </row>
    <row r="181">
      <c r="A181" s="41" t="s">
        <v>184</v>
      </c>
      <c r="B181" s="64">
        <v>7390</v>
      </c>
      <c r="C181" s="49" t="s">
        <v>123</v>
      </c>
      <c r="D181" s="66">
        <v>1500840</v>
      </c>
      <c r="E181" s="66">
        <v>0</v>
      </c>
      <c r="F181" s="66">
        <v>0</v>
      </c>
      <c r="G181" s="66">
        <v>0</v>
      </c>
      <c r="H181" s="145"/>
      <c r="I181" s="145"/>
      <c r="J181" s="145">
        <f t="shared" si="13"/>
        <v>-1500840</v>
      </c>
      <c r="K181" s="161">
        <f t="shared" si="17"/>
        <v>0</v>
      </c>
    </row>
    <row r="182" ht="28.199999999999999">
      <c r="A182" s="41" t="s">
        <v>185</v>
      </c>
      <c r="B182" s="86">
        <v>7461</v>
      </c>
      <c r="C182" s="49" t="s">
        <v>128</v>
      </c>
      <c r="D182" s="50">
        <v>0</v>
      </c>
      <c r="E182" s="50">
        <v>89343.5</v>
      </c>
      <c r="F182" s="50">
        <v>89343.5</v>
      </c>
      <c r="G182" s="50">
        <v>88196.570000000007</v>
      </c>
      <c r="H182" s="145">
        <f t="shared" si="12"/>
        <v>98.716269230553991</v>
      </c>
      <c r="I182" s="145">
        <f t="shared" ref="I182:I199" si="18">G182/F182*100</f>
        <v>98.716269230553991</v>
      </c>
      <c r="J182" s="145">
        <f t="shared" si="13"/>
        <v>88196.570000000007</v>
      </c>
      <c r="K182" s="161"/>
    </row>
    <row r="183" ht="28.5" hidden="1" customHeight="1">
      <c r="A183" s="61"/>
      <c r="B183" s="86">
        <v>7700</v>
      </c>
      <c r="C183" s="49" t="s">
        <v>134</v>
      </c>
      <c r="D183" s="50">
        <v>0</v>
      </c>
      <c r="E183" s="50">
        <v>0</v>
      </c>
      <c r="F183" s="50">
        <v>0</v>
      </c>
      <c r="G183" s="50">
        <v>0</v>
      </c>
      <c r="H183" s="146" t="e">
        <f t="shared" si="12"/>
        <v>#DIV/0!</v>
      </c>
      <c r="I183" s="146" t="e">
        <f t="shared" si="18"/>
        <v>#DIV/0!</v>
      </c>
      <c r="J183" s="146">
        <f t="shared" si="13"/>
        <v>0</v>
      </c>
      <c r="K183" s="161" t="e">
        <f t="shared" si="17"/>
        <v>#DIV/0!</v>
      </c>
    </row>
    <row r="184" ht="28.5" customHeight="1">
      <c r="A184" s="61"/>
      <c r="B184" s="169"/>
      <c r="C184" s="55" t="s">
        <v>135</v>
      </c>
      <c r="D184" s="170">
        <f>SUM(D185:D191)</f>
        <v>7072942.0899999999</v>
      </c>
      <c r="E184" s="170">
        <f>SUM(E185:E191)</f>
        <v>3752123.3300000001</v>
      </c>
      <c r="F184" s="170">
        <f>SUM(F185:F191)</f>
        <v>3752123.3300000001</v>
      </c>
      <c r="G184" s="170">
        <f>SUM(G185:G191)</f>
        <v>2270121.98</v>
      </c>
      <c r="H184" s="33">
        <f t="shared" si="12"/>
        <v>60.502328424263176</v>
      </c>
      <c r="I184" s="167">
        <f t="shared" si="18"/>
        <v>60.502328424263176</v>
      </c>
      <c r="J184" s="33">
        <f t="shared" si="13"/>
        <v>-4802820.1099999994</v>
      </c>
      <c r="K184" s="171">
        <f t="shared" si="17"/>
        <v>32.095865498596218</v>
      </c>
    </row>
    <row r="185" ht="37.5" customHeight="1">
      <c r="A185" s="61"/>
      <c r="B185" s="84">
        <v>8110</v>
      </c>
      <c r="C185" s="172" t="s">
        <v>137</v>
      </c>
      <c r="D185" s="130">
        <v>37344.800000000003</v>
      </c>
      <c r="E185" s="130">
        <v>0</v>
      </c>
      <c r="F185" s="130">
        <v>0</v>
      </c>
      <c r="G185" s="130">
        <v>0</v>
      </c>
      <c r="H185" s="145"/>
      <c r="I185" s="145"/>
      <c r="J185" s="145">
        <f t="shared" si="13"/>
        <v>-37344.800000000003</v>
      </c>
      <c r="K185" s="40">
        <f t="shared" si="17"/>
        <v>0</v>
      </c>
    </row>
    <row r="186" ht="14.4">
      <c r="A186" s="158">
        <v>8000</v>
      </c>
      <c r="B186" s="58">
        <v>8130</v>
      </c>
      <c r="C186" s="37" t="s">
        <v>139</v>
      </c>
      <c r="D186" s="44">
        <v>35000</v>
      </c>
      <c r="E186" s="44">
        <v>387127</v>
      </c>
      <c r="F186" s="44">
        <v>387127</v>
      </c>
      <c r="G186" s="44">
        <v>387127</v>
      </c>
      <c r="H186" s="149">
        <f t="shared" si="12"/>
        <v>100</v>
      </c>
      <c r="I186" s="149">
        <f t="shared" si="18"/>
        <v>100</v>
      </c>
      <c r="J186" s="149">
        <f t="shared" si="13"/>
        <v>352127</v>
      </c>
      <c r="K186" s="46">
        <f t="shared" si="17"/>
        <v>1106.0771428571429</v>
      </c>
    </row>
    <row r="187" ht="27.600000000000001">
      <c r="A187" s="164"/>
      <c r="B187" s="60">
        <v>8220</v>
      </c>
      <c r="C187" s="43" t="s">
        <v>140</v>
      </c>
      <c r="D187" s="44">
        <v>0</v>
      </c>
      <c r="E187" s="44">
        <v>30000</v>
      </c>
      <c r="F187" s="44">
        <v>30000</v>
      </c>
      <c r="G187" s="44">
        <v>26298</v>
      </c>
      <c r="H187" s="149">
        <f t="shared" si="12"/>
        <v>87.660000000000011</v>
      </c>
      <c r="I187" s="149">
        <f t="shared" si="18"/>
        <v>87.660000000000011</v>
      </c>
      <c r="J187" s="149">
        <f t="shared" si="13"/>
        <v>26298</v>
      </c>
      <c r="K187" s="46"/>
    </row>
    <row r="188">
      <c r="A188" s="173"/>
      <c r="B188" s="64">
        <v>8230</v>
      </c>
      <c r="C188" s="65" t="s">
        <v>141</v>
      </c>
      <c r="D188" s="38">
        <v>6219633.4400000004</v>
      </c>
      <c r="E188" s="38">
        <v>3194481.3300000001</v>
      </c>
      <c r="F188" s="38">
        <v>3194481.3300000001</v>
      </c>
      <c r="G188" s="38">
        <v>1772681.98</v>
      </c>
      <c r="H188" s="145">
        <f t="shared" si="12"/>
        <v>55.492012532751289</v>
      </c>
      <c r="I188" s="145">
        <f t="shared" si="18"/>
        <v>55.492012532751289</v>
      </c>
      <c r="J188" s="145">
        <f t="shared" si="13"/>
        <v>-4446951.4600000009</v>
      </c>
      <c r="K188" s="46">
        <f t="shared" si="17"/>
        <v>28.501389946864776</v>
      </c>
    </row>
    <row r="189" hidden="1">
      <c r="A189" s="173"/>
      <c r="B189" s="60">
        <v>8240</v>
      </c>
      <c r="C189" s="43" t="s">
        <v>186</v>
      </c>
      <c r="D189" s="50">
        <v>0</v>
      </c>
      <c r="E189" s="50">
        <v>0</v>
      </c>
      <c r="F189" s="50">
        <v>0</v>
      </c>
      <c r="G189" s="50">
        <v>0</v>
      </c>
      <c r="H189" s="149" t="e">
        <f t="shared" si="12"/>
        <v>#DIV/0!</v>
      </c>
      <c r="I189" s="149" t="e">
        <f t="shared" si="18"/>
        <v>#DIV/0!</v>
      </c>
      <c r="J189" s="149">
        <f t="shared" si="13"/>
        <v>0</v>
      </c>
      <c r="K189" s="46" t="e">
        <f t="shared" si="17"/>
        <v>#DIV/0!</v>
      </c>
    </row>
    <row r="190">
      <c r="A190" s="173"/>
      <c r="B190" s="60">
        <v>8312</v>
      </c>
      <c r="C190" s="43" t="s">
        <v>187</v>
      </c>
      <c r="D190" s="50">
        <v>681963.84999999998</v>
      </c>
      <c r="E190" s="50">
        <v>0</v>
      </c>
      <c r="F190" s="50">
        <v>0</v>
      </c>
      <c r="G190" s="50">
        <v>0</v>
      </c>
      <c r="H190" s="149"/>
      <c r="I190" s="149"/>
      <c r="J190" s="149">
        <f t="shared" si="13"/>
        <v>-681963.84999999998</v>
      </c>
      <c r="K190" s="46">
        <f t="shared" si="17"/>
        <v>0</v>
      </c>
    </row>
    <row r="191" ht="28.199999999999999">
      <c r="A191" s="173"/>
      <c r="B191" s="60">
        <v>8330</v>
      </c>
      <c r="C191" s="43" t="s">
        <v>142</v>
      </c>
      <c r="D191" s="50">
        <v>99000</v>
      </c>
      <c r="E191" s="50">
        <v>140515</v>
      </c>
      <c r="F191" s="50">
        <v>140515</v>
      </c>
      <c r="G191" s="50">
        <v>84015</v>
      </c>
      <c r="H191" s="149">
        <f t="shared" si="12"/>
        <v>59.790769668718646</v>
      </c>
      <c r="I191" s="149">
        <f t="shared" si="18"/>
        <v>59.790769668718646</v>
      </c>
      <c r="J191" s="149">
        <f t="shared" si="13"/>
        <v>-14985</v>
      </c>
      <c r="K191" s="46">
        <f t="shared" si="17"/>
        <v>84.86363636363636</v>
      </c>
    </row>
    <row r="192" ht="14.4" hidden="1">
      <c r="A192" s="35" t="s">
        <v>138</v>
      </c>
      <c r="B192" s="86">
        <v>8312</v>
      </c>
      <c r="C192" s="49" t="s">
        <v>187</v>
      </c>
      <c r="D192" s="50">
        <v>0</v>
      </c>
      <c r="E192" s="50">
        <v>0</v>
      </c>
      <c r="F192" s="50">
        <v>0</v>
      </c>
      <c r="G192" s="50">
        <v>0</v>
      </c>
      <c r="H192" s="150" t="e">
        <f t="shared" si="12"/>
        <v>#DIV/0!</v>
      </c>
      <c r="I192" s="150" t="e">
        <f t="shared" si="18"/>
        <v>#DIV/0!</v>
      </c>
      <c r="J192" s="150">
        <f t="shared" si="13"/>
        <v>0</v>
      </c>
      <c r="K192" s="52" t="e">
        <f t="shared" si="17"/>
        <v>#DIV/0!</v>
      </c>
    </row>
    <row r="193" ht="28.5" customHeight="1">
      <c r="A193" s="61"/>
      <c r="B193" s="169"/>
      <c r="C193" s="55" t="s">
        <v>145</v>
      </c>
      <c r="D193" s="170">
        <f>D195+D194</f>
        <v>2691312.8799999999</v>
      </c>
      <c r="E193" s="170">
        <f>SUM(E194:E195)</f>
        <v>1694000</v>
      </c>
      <c r="F193" s="170">
        <f>SUM(F194:F195)</f>
        <v>1694000</v>
      </c>
      <c r="G193" s="170">
        <f>SUM(G194:G195)</f>
        <v>1688540.1000000001</v>
      </c>
      <c r="H193" s="33">
        <f t="shared" si="12"/>
        <v>99.677691853600948</v>
      </c>
      <c r="I193" s="167">
        <f t="shared" si="18"/>
        <v>99.677691853600948</v>
      </c>
      <c r="J193" s="33">
        <f t="shared" si="13"/>
        <v>-1002772.7799999998</v>
      </c>
      <c r="K193" s="34">
        <f t="shared" si="17"/>
        <v>62.740386394613481</v>
      </c>
    </row>
    <row r="194" ht="69">
      <c r="A194" s="61"/>
      <c r="B194" s="174">
        <v>9580</v>
      </c>
      <c r="C194" s="91" t="s">
        <v>188</v>
      </c>
      <c r="D194" s="175">
        <v>2618896</v>
      </c>
      <c r="E194" s="175">
        <v>0</v>
      </c>
      <c r="F194" s="175">
        <v>0</v>
      </c>
      <c r="G194" s="175">
        <v>0</v>
      </c>
      <c r="H194" s="176"/>
      <c r="I194" s="176"/>
      <c r="J194" s="176">
        <f t="shared" si="13"/>
        <v>-2618896</v>
      </c>
      <c r="K194" s="147">
        <f t="shared" si="17"/>
        <v>0</v>
      </c>
    </row>
    <row r="195" ht="42">
      <c r="A195" s="87"/>
      <c r="B195" s="74">
        <v>9800</v>
      </c>
      <c r="C195" s="177" t="s">
        <v>149</v>
      </c>
      <c r="D195" s="66">
        <v>72416.880000000005</v>
      </c>
      <c r="E195" s="66">
        <v>1694000</v>
      </c>
      <c r="F195" s="66">
        <v>1694000</v>
      </c>
      <c r="G195" s="66">
        <v>1688540.1000000001</v>
      </c>
      <c r="H195" s="146">
        <f t="shared" si="12"/>
        <v>99.677691853600948</v>
      </c>
      <c r="I195" s="146">
        <f t="shared" si="18"/>
        <v>99.677691853600948</v>
      </c>
      <c r="J195" s="146">
        <f t="shared" si="13"/>
        <v>1616123.2200000002</v>
      </c>
      <c r="K195" s="78">
        <f t="shared" si="17"/>
        <v>2331.694074641161</v>
      </c>
    </row>
    <row r="196" ht="16.199999999999999">
      <c r="A196" s="87"/>
      <c r="B196" s="178"/>
      <c r="C196" s="179" t="s">
        <v>189</v>
      </c>
      <c r="D196" s="180">
        <f>D118+D122+D153+D160+D168+D173+D184+D165+D149+D193</f>
        <v>57376871.639999993</v>
      </c>
      <c r="E196" s="180">
        <f>E118+E122+E153+E160+E168+E173+E184+E165+E149+E193</f>
        <v>83548153.87999998</v>
      </c>
      <c r="F196" s="180">
        <f>F118+F122+F153+F160+F168+F173+F184+F165+F149+F193</f>
        <v>83548153.87999998</v>
      </c>
      <c r="G196" s="180">
        <f>G118+G122+G153+G160+G168+G173+G184+G165+G149+G193</f>
        <v>75453523.73999998</v>
      </c>
      <c r="H196" s="181">
        <f t="shared" si="12"/>
        <v>90.311419505898002</v>
      </c>
      <c r="I196" s="181">
        <f t="shared" si="18"/>
        <v>90.311419505898002</v>
      </c>
      <c r="J196" s="181">
        <f t="shared" si="13"/>
        <v>18076652.099999987</v>
      </c>
      <c r="K196" s="182">
        <f t="shared" si="17"/>
        <v>131.50511971691037</v>
      </c>
    </row>
    <row r="197" ht="15">
      <c r="A197" s="47" t="s">
        <v>190</v>
      </c>
      <c r="B197" s="99"/>
      <c r="C197" s="100" t="s">
        <v>191</v>
      </c>
      <c r="D197" s="101"/>
      <c r="E197" s="101"/>
      <c r="F197" s="101"/>
      <c r="G197" s="101"/>
      <c r="H197" s="102"/>
      <c r="I197" s="102"/>
      <c r="J197" s="102"/>
      <c r="K197" s="103"/>
    </row>
    <row r="198" ht="28.199999999999999">
      <c r="A198" s="183" t="s">
        <v>151</v>
      </c>
      <c r="B198" s="184">
        <v>8831</v>
      </c>
      <c r="C198" s="185" t="s">
        <v>153</v>
      </c>
      <c r="D198" s="186">
        <v>0</v>
      </c>
      <c r="E198" s="186">
        <v>115000</v>
      </c>
      <c r="F198" s="186">
        <v>115000</v>
      </c>
      <c r="G198" s="186">
        <v>9900</v>
      </c>
      <c r="H198" s="145">
        <f t="shared" si="12"/>
        <v>8.6086956521739122</v>
      </c>
      <c r="I198" s="145">
        <f t="shared" si="18"/>
        <v>8.6086956521739122</v>
      </c>
      <c r="J198" s="145">
        <f t="shared" si="13"/>
        <v>9900</v>
      </c>
      <c r="K198" s="40"/>
    </row>
    <row r="199" ht="28.199999999999999">
      <c r="A199" s="104"/>
      <c r="B199" s="187">
        <v>8832</v>
      </c>
      <c r="C199" s="188" t="s">
        <v>192</v>
      </c>
      <c r="D199" s="189">
        <v>-144945.75</v>
      </c>
      <c r="E199" s="189">
        <v>-115000</v>
      </c>
      <c r="F199" s="189">
        <v>-115000</v>
      </c>
      <c r="G199" s="71">
        <v>-115000</v>
      </c>
      <c r="H199" s="165">
        <f t="shared" si="12"/>
        <v>100</v>
      </c>
      <c r="I199" s="165">
        <f t="shared" si="18"/>
        <v>100</v>
      </c>
      <c r="J199" s="165">
        <f t="shared" si="13"/>
        <v>29945.75</v>
      </c>
      <c r="K199" s="78">
        <f t="shared" si="17"/>
        <v>79.340028941862727</v>
      </c>
    </row>
    <row r="200" ht="14.4">
      <c r="A200" s="110">
        <v>8831</v>
      </c>
      <c r="B200" s="190"/>
      <c r="C200" s="191" t="s">
        <v>193</v>
      </c>
      <c r="D200" s="192"/>
      <c r="E200" s="193"/>
      <c r="F200" s="193"/>
      <c r="G200" s="192"/>
      <c r="H200" s="194"/>
      <c r="I200" s="194"/>
      <c r="J200" s="194"/>
      <c r="K200" s="195"/>
    </row>
    <row r="201" ht="14.4">
      <c r="A201" s="196">
        <v>8832</v>
      </c>
      <c r="B201" s="118">
        <v>200000</v>
      </c>
      <c r="C201" s="119" t="s">
        <v>155</v>
      </c>
      <c r="D201" s="120">
        <f>D202</f>
        <v>18255993.489999998</v>
      </c>
      <c r="E201" s="120">
        <f>E202</f>
        <v>58039629.530000001</v>
      </c>
      <c r="F201" s="120"/>
      <c r="G201" s="120">
        <f>G202</f>
        <v>51094303.610000007</v>
      </c>
      <c r="H201" s="197">
        <f t="shared" si="12"/>
        <v>88.033476477636654</v>
      </c>
      <c r="I201" s="197"/>
      <c r="J201" s="130">
        <f t="shared" si="13"/>
        <v>32838310.120000008</v>
      </c>
      <c r="K201" s="198">
        <f t="shared" si="17"/>
        <v>279.87687242541853</v>
      </c>
    </row>
    <row r="202" s="143" customFormat="1" ht="15.75" customHeight="1">
      <c r="A202" s="199"/>
      <c r="B202" s="200">
        <v>208000</v>
      </c>
      <c r="C202" s="201" t="s">
        <v>156</v>
      </c>
      <c r="D202" s="202">
        <f>D203-D204+D205</f>
        <v>18255993.489999998</v>
      </c>
      <c r="E202" s="202">
        <f>E203+E205</f>
        <v>58039629.530000001</v>
      </c>
      <c r="F202" s="202"/>
      <c r="G202" s="202">
        <f>G203-G204+G205</f>
        <v>51094303.610000007</v>
      </c>
      <c r="H202" s="152">
        <f t="shared" si="12"/>
        <v>88.033476477636654</v>
      </c>
      <c r="I202" s="152"/>
      <c r="J202" s="130">
        <f t="shared" si="13"/>
        <v>32838310.120000008</v>
      </c>
      <c r="K202" s="198">
        <f t="shared" si="17"/>
        <v>279.87687242541853</v>
      </c>
      <c r="L202" s="148"/>
    </row>
    <row r="203" s="143" customFormat="1">
      <c r="A203" s="203">
        <v>200000</v>
      </c>
      <c r="B203" s="204">
        <v>208100</v>
      </c>
      <c r="C203" s="205" t="s">
        <v>157</v>
      </c>
      <c r="D203" s="206">
        <v>17889593.649999999</v>
      </c>
      <c r="E203" s="129">
        <v>10824956.380000001</v>
      </c>
      <c r="F203" s="206"/>
      <c r="G203" s="206">
        <v>12488640.050000001</v>
      </c>
      <c r="H203" s="149">
        <f t="shared" si="12"/>
        <v>115.36896419346125</v>
      </c>
      <c r="I203" s="149"/>
      <c r="J203" s="130">
        <f t="shared" si="13"/>
        <v>-5400953.5999999978</v>
      </c>
      <c r="K203" s="198">
        <f t="shared" si="17"/>
        <v>69.809523314689727</v>
      </c>
      <c r="L203" s="148"/>
    </row>
    <row r="204" s="143" customFormat="1">
      <c r="A204" s="207">
        <v>208000</v>
      </c>
      <c r="B204" s="204">
        <v>208200</v>
      </c>
      <c r="C204" s="205" t="s">
        <v>158</v>
      </c>
      <c r="D204" s="206">
        <v>12488640.050000001</v>
      </c>
      <c r="E204" s="206">
        <v>0</v>
      </c>
      <c r="F204" s="206"/>
      <c r="G204" s="129">
        <v>4889325.3899999997</v>
      </c>
      <c r="H204" s="149"/>
      <c r="I204" s="149"/>
      <c r="J204" s="130">
        <f t="shared" si="13"/>
        <v>-7599314.6600000011</v>
      </c>
      <c r="K204" s="198">
        <f t="shared" si="17"/>
        <v>39.150182649391027</v>
      </c>
      <c r="L204" s="148"/>
    </row>
    <row r="205" s="143" customFormat="1" ht="27.600000000000001">
      <c r="A205" s="207">
        <v>208100</v>
      </c>
      <c r="B205" s="204">
        <v>208400</v>
      </c>
      <c r="C205" s="205" t="s">
        <v>160</v>
      </c>
      <c r="D205" s="206">
        <v>12855039.890000001</v>
      </c>
      <c r="E205" s="206">
        <v>47214673.149999999</v>
      </c>
      <c r="F205" s="206"/>
      <c r="G205" s="129">
        <v>43494988.950000003</v>
      </c>
      <c r="H205" s="149">
        <f t="shared" ref="H205:H211" si="19">G205/E205*100</f>
        <v>92.121762257714593</v>
      </c>
      <c r="I205" s="149"/>
      <c r="J205" s="130">
        <f t="shared" ref="J205:J211" si="20">G205-D205</f>
        <v>30639949.060000002</v>
      </c>
      <c r="K205" s="198">
        <f t="shared" si="17"/>
        <v>338.34970036798541</v>
      </c>
      <c r="L205" s="148"/>
    </row>
    <row r="206" s="143" customFormat="1">
      <c r="A206" s="207"/>
      <c r="B206" s="200">
        <v>600000</v>
      </c>
      <c r="C206" s="201" t="s">
        <v>161</v>
      </c>
      <c r="D206" s="202">
        <f>D207</f>
        <v>18255993.489999998</v>
      </c>
      <c r="E206" s="202">
        <f>E207</f>
        <v>58039629.530000001</v>
      </c>
      <c r="F206" s="202"/>
      <c r="G206" s="125">
        <f>G207</f>
        <v>51094303.610000007</v>
      </c>
      <c r="H206" s="152">
        <f t="shared" si="19"/>
        <v>88.033476477636654</v>
      </c>
      <c r="I206" s="152"/>
      <c r="J206" s="130">
        <f t="shared" si="20"/>
        <v>32838310.120000008</v>
      </c>
      <c r="K206" s="198">
        <f t="shared" si="17"/>
        <v>279.87687242541853</v>
      </c>
      <c r="L206" s="148"/>
    </row>
    <row r="207" s="143" customFormat="1">
      <c r="A207" s="207">
        <v>208400</v>
      </c>
      <c r="B207" s="200">
        <v>602000</v>
      </c>
      <c r="C207" s="201" t="s">
        <v>162</v>
      </c>
      <c r="D207" s="202">
        <f>D208-D209+D211</f>
        <v>18255993.489999998</v>
      </c>
      <c r="E207" s="202">
        <f>E208-E209+E211</f>
        <v>58039629.530000001</v>
      </c>
      <c r="F207" s="202"/>
      <c r="G207" s="125">
        <f>G208-G209+G211</f>
        <v>51094303.610000007</v>
      </c>
      <c r="H207" s="152">
        <f t="shared" si="19"/>
        <v>88.033476477636654</v>
      </c>
      <c r="I207" s="152"/>
      <c r="J207" s="130">
        <f t="shared" si="20"/>
        <v>32838310.120000008</v>
      </c>
      <c r="K207" s="198">
        <f t="shared" si="17"/>
        <v>279.87687242541853</v>
      </c>
      <c r="L207" s="148"/>
    </row>
    <row r="208" s="143" customFormat="1">
      <c r="A208" s="207">
        <v>600000</v>
      </c>
      <c r="B208" s="204">
        <v>602100</v>
      </c>
      <c r="C208" s="205" t="s">
        <v>157</v>
      </c>
      <c r="D208" s="206">
        <v>17889593.649999999</v>
      </c>
      <c r="E208" s="206">
        <v>10824956.380000001</v>
      </c>
      <c r="F208" s="206"/>
      <c r="G208" s="129">
        <v>12488640.050000001</v>
      </c>
      <c r="H208" s="149">
        <f t="shared" si="19"/>
        <v>115.36896419346125</v>
      </c>
      <c r="I208" s="149"/>
      <c r="J208" s="130">
        <f t="shared" si="20"/>
        <v>-5400953.5999999978</v>
      </c>
      <c r="K208" s="198">
        <f t="shared" si="17"/>
        <v>69.809523314689727</v>
      </c>
      <c r="L208" s="148"/>
    </row>
    <row r="209" s="143" customFormat="1">
      <c r="A209" s="207">
        <v>602000</v>
      </c>
      <c r="B209" s="204">
        <v>602200</v>
      </c>
      <c r="C209" s="205" t="s">
        <v>158</v>
      </c>
      <c r="D209" s="206">
        <v>12488640.050000001</v>
      </c>
      <c r="E209" s="206">
        <v>0</v>
      </c>
      <c r="F209" s="206"/>
      <c r="G209" s="129">
        <v>4889325.3899999997</v>
      </c>
      <c r="H209" s="149"/>
      <c r="I209" s="149"/>
      <c r="J209" s="130">
        <f t="shared" si="20"/>
        <v>-7599314.6600000011</v>
      </c>
      <c r="K209" s="198">
        <f t="shared" si="17"/>
        <v>39.150182649391027</v>
      </c>
      <c r="L209" s="148"/>
    </row>
    <row r="210" s="143" customFormat="1">
      <c r="A210" s="207"/>
      <c r="B210" s="208">
        <v>602304</v>
      </c>
      <c r="C210" s="209" t="s">
        <v>159</v>
      </c>
      <c r="D210" s="210"/>
      <c r="E210" s="210">
        <v>0</v>
      </c>
      <c r="F210" s="210"/>
      <c r="G210" s="134">
        <v>-1437917.1599999999</v>
      </c>
      <c r="H210" s="149"/>
      <c r="I210" s="150"/>
      <c r="J210" s="130">
        <f t="shared" si="20"/>
        <v>-1437917.1599999999</v>
      </c>
      <c r="K210" s="198"/>
      <c r="L210" s="148"/>
    </row>
    <row r="211" ht="28.199999999999999">
      <c r="A211" s="211">
        <v>602100</v>
      </c>
      <c r="B211" s="212">
        <v>602400</v>
      </c>
      <c r="C211" s="213" t="s">
        <v>160</v>
      </c>
      <c r="D211" s="214">
        <v>12855039.890000001</v>
      </c>
      <c r="E211" s="214">
        <v>47214673.149999999</v>
      </c>
      <c r="F211" s="214"/>
      <c r="G211" s="214">
        <v>43494988.950000003</v>
      </c>
      <c r="H211" s="165">
        <f t="shared" si="19"/>
        <v>92.121762257714593</v>
      </c>
      <c r="I211" s="165"/>
      <c r="J211" s="215">
        <f t="shared" si="20"/>
        <v>30639949.060000002</v>
      </c>
      <c r="K211" s="216">
        <f t="shared" si="17"/>
        <v>338.34970036798541</v>
      </c>
    </row>
    <row r="212">
      <c r="A212" s="217"/>
      <c r="D212" s="1"/>
      <c r="E212" s="1"/>
      <c r="F212" s="1"/>
      <c r="G212" s="1"/>
      <c r="H212" s="1"/>
      <c r="I212" s="1"/>
      <c r="J212" s="1"/>
      <c r="K212" s="1"/>
    </row>
    <row r="213" hidden="1">
      <c r="A213" s="218">
        <v>602400</v>
      </c>
      <c r="C213" t="s">
        <v>194</v>
      </c>
      <c r="E213" s="1">
        <f>E107+[1]Лист1!$E$106+E110-E101-E108-E103</f>
        <v>-375701820.99999994</v>
      </c>
      <c r="G213" s="219">
        <f>G107+[1]Лист1!$G$106+G110-G101-G108+G109</f>
        <v>-380651530.93000001</v>
      </c>
    </row>
    <row r="214" hidden="1"/>
    <row r="215" hidden="1">
      <c r="E215" s="219"/>
    </row>
    <row r="216" hidden="1"/>
    <row r="217" hidden="1">
      <c r="C217" t="s">
        <v>195</v>
      </c>
      <c r="E217" s="219">
        <f>E203+[1]Лист1!$E$136+E205-E196+E198+E199-E204</f>
        <v>-18392649.069999978</v>
      </c>
      <c r="G217" s="219">
        <f>G203+[1]Лист1!$G$136-G199-G198+G205-G196-G204</f>
        <v>-18596479.259999976</v>
      </c>
      <c r="H217" s="219"/>
      <c r="I217" s="219"/>
    </row>
    <row r="218" hidden="1"/>
    <row r="219" s="220" customFormat="1" ht="39.75" customHeight="1">
      <c r="A219" s="221" t="s">
        <v>196</v>
      </c>
      <c r="B219" s="221"/>
      <c r="C219" s="221"/>
      <c r="E219" s="222" t="s">
        <v>197</v>
      </c>
      <c r="F219" s="223"/>
      <c r="G219" s="223"/>
      <c r="H219" s="223"/>
      <c r="I219" s="223"/>
      <c r="K219" s="224"/>
      <c r="L219" s="225"/>
      <c r="M219" s="224"/>
      <c r="N219" s="224"/>
      <c r="O219" s="226"/>
      <c r="P219" s="226"/>
      <c r="Q219" s="226"/>
      <c r="R219" s="226"/>
    </row>
    <row r="222">
      <c r="D222" t="s">
        <v>198</v>
      </c>
      <c r="E222" s="1">
        <f>E107+[2]Лист1!$F$114+E110-E101-E108-E103</f>
        <v>5.9604644775390625e-08</v>
      </c>
      <c r="G222" s="1">
        <f>G107+[2]Лист1!$G$114+G110-G101-G108+G109</f>
        <v>-6.4959749579429626e-08</v>
      </c>
    </row>
    <row r="225">
      <c r="D225" t="s">
        <v>199</v>
      </c>
      <c r="E225" s="1">
        <f>E203+[2]Лист1!$F$156+E205-E196+E198+E199-E204</f>
        <v>1.4901161193847656e-08</v>
      </c>
      <c r="G225" s="1">
        <f>G208+[2]Лист1!$G$156-G199-G198+G211-G196-G209+G210</f>
        <v>2.7241185307502747e-08</v>
      </c>
    </row>
  </sheetData>
  <mergeCells count="14">
    <mergeCell ref="A6:L6"/>
    <mergeCell ref="A7:L7"/>
    <mergeCell ref="A9:A10"/>
    <mergeCell ref="B9:B10"/>
    <mergeCell ref="C9:C10"/>
    <mergeCell ref="D9:D10"/>
    <mergeCell ref="E9:E10"/>
    <mergeCell ref="F9:F10"/>
    <mergeCell ref="G9:G10"/>
    <mergeCell ref="H9:I9"/>
    <mergeCell ref="J9:K9"/>
    <mergeCell ref="A19:A21"/>
    <mergeCell ref="A27:A29"/>
    <mergeCell ref="A219:C219"/>
  </mergeCells>
  <printOptions headings="0" gridLines="0"/>
  <pageMargins left="0.31889763779527563" right="0.33070866141732286" top="0.39370078740157477" bottom="0.39370078740157477" header="0" footer="0"/>
  <pageSetup paperSize="9" scale="54" fitToWidth="1" fitToHeight="0" pageOrder="downThenOver" orientation="portrait" usePrinterDefaults="1" blackAndWhite="0" draft="0" cellComments="none" useFirstPageNumber="0" errors="displayed" horizontalDpi="300" verticalDpi="300" copies="1"/>
  <headerFooter differentFirst="1"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СТАЛЬНИЧЕНКО Юрій Валерійович</cp:lastModifiedBy>
  <cp:revision>9</cp:revision>
  <dcterms:created xsi:type="dcterms:W3CDTF">2020-04-02T08:10:37Z</dcterms:created>
  <dcterms:modified xsi:type="dcterms:W3CDTF">2026-03-23T09:10:09Z</dcterms:modified>
</cp:coreProperties>
</file>