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2017-2024\2025\Виконання ІІІ квартал\"/>
    </mc:Choice>
  </mc:AlternateContent>
  <xr:revisionPtr revIDLastSave="0" documentId="13_ncr:1_{64155053-F4E2-4E30-869B-3D0BC258E4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  <externalReference r:id="rId3"/>
  </externalReferences>
  <definedNames>
    <definedName name="_xlnm.Print_Area" localSheetId="0">Лист1!$A$1:$K$211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9" i="1" l="1"/>
  <c r="J149" i="1"/>
  <c r="K142" i="1"/>
  <c r="J142" i="1"/>
  <c r="D109" i="1" l="1"/>
  <c r="E109" i="1"/>
  <c r="F109" i="1"/>
  <c r="D147" i="1" l="1"/>
  <c r="E147" i="1"/>
  <c r="F147" i="1"/>
  <c r="G147" i="1"/>
  <c r="H149" i="1"/>
  <c r="I149" i="1"/>
  <c r="H142" i="1"/>
  <c r="I142" i="1"/>
  <c r="H137" i="1"/>
  <c r="I137" i="1"/>
  <c r="H136" i="1"/>
  <c r="I136" i="1"/>
  <c r="H134" i="1"/>
  <c r="I134" i="1"/>
  <c r="J134" i="1"/>
  <c r="K134" i="1"/>
  <c r="K49" i="1"/>
  <c r="J49" i="1"/>
  <c r="H49" i="1"/>
  <c r="I49" i="1"/>
  <c r="H56" i="1" l="1"/>
  <c r="I56" i="1"/>
  <c r="E176" i="1"/>
  <c r="F176" i="1"/>
  <c r="G176" i="1"/>
  <c r="D176" i="1"/>
  <c r="D70" i="1"/>
  <c r="D77" i="1"/>
  <c r="D88" i="1"/>
  <c r="D95" i="1"/>
  <c r="K195" i="1" l="1"/>
  <c r="K196" i="1"/>
  <c r="K197" i="1"/>
  <c r="K200" i="1"/>
  <c r="K201" i="1"/>
  <c r="K202" i="1"/>
  <c r="K203" i="1"/>
  <c r="J195" i="1"/>
  <c r="J196" i="1"/>
  <c r="J197" i="1"/>
  <c r="J200" i="1"/>
  <c r="J201" i="1"/>
  <c r="J202" i="1"/>
  <c r="J203" i="1"/>
  <c r="D194" i="1" l="1"/>
  <c r="E194" i="1"/>
  <c r="G194" i="1"/>
  <c r="G199" i="1"/>
  <c r="E199" i="1"/>
  <c r="D199" i="1"/>
  <c r="D103" i="1"/>
  <c r="G109" i="1"/>
  <c r="G103" i="1"/>
  <c r="K194" i="1" l="1"/>
  <c r="J194" i="1"/>
  <c r="K199" i="1"/>
  <c r="J199" i="1"/>
  <c r="E103" i="1"/>
  <c r="H103" i="1" s="1"/>
  <c r="D193" i="1" l="1"/>
  <c r="D198" i="1"/>
  <c r="K103" i="1"/>
  <c r="K104" i="1"/>
  <c r="K105" i="1"/>
  <c r="K107" i="1"/>
  <c r="K109" i="1"/>
  <c r="K110" i="1"/>
  <c r="K111" i="1"/>
  <c r="K113" i="1"/>
  <c r="J103" i="1"/>
  <c r="J104" i="1"/>
  <c r="J105" i="1"/>
  <c r="J106" i="1"/>
  <c r="J107" i="1"/>
  <c r="J109" i="1"/>
  <c r="J110" i="1"/>
  <c r="J111" i="1"/>
  <c r="J112" i="1"/>
  <c r="J113" i="1"/>
  <c r="D102" i="1"/>
  <c r="D108" i="1"/>
  <c r="J179" i="1"/>
  <c r="J140" i="1"/>
  <c r="K140" i="1"/>
  <c r="J135" i="1"/>
  <c r="K135" i="1"/>
  <c r="J133" i="1"/>
  <c r="K133" i="1"/>
  <c r="J132" i="1"/>
  <c r="K132" i="1"/>
  <c r="J131" i="1"/>
  <c r="K131" i="1"/>
  <c r="J51" i="1" l="1"/>
  <c r="K51" i="1"/>
  <c r="J39" i="1"/>
  <c r="K39" i="1"/>
  <c r="H179" i="1" l="1"/>
  <c r="I179" i="1"/>
  <c r="H135" i="1"/>
  <c r="I135" i="1"/>
  <c r="J162" i="1"/>
  <c r="I162" i="1"/>
  <c r="I163" i="1"/>
  <c r="H162" i="1"/>
  <c r="G161" i="1"/>
  <c r="F161" i="1"/>
  <c r="F153" i="1"/>
  <c r="F119" i="1"/>
  <c r="F115" i="1"/>
  <c r="E153" i="1" l="1"/>
  <c r="E161" i="1"/>
  <c r="H161" i="1" s="1"/>
  <c r="E166" i="1"/>
  <c r="D161" i="1"/>
  <c r="J161" i="1" s="1"/>
  <c r="I161" i="1"/>
  <c r="D144" i="1"/>
  <c r="E144" i="1"/>
  <c r="F144" i="1"/>
  <c r="G144" i="1"/>
  <c r="H144" i="1" l="1"/>
  <c r="K161" i="1"/>
  <c r="I144" i="1"/>
  <c r="K144" i="1"/>
  <c r="J144" i="1"/>
  <c r="K34" i="1" l="1"/>
  <c r="K35" i="1"/>
  <c r="K36" i="1"/>
  <c r="J34" i="1"/>
  <c r="J35" i="1"/>
  <c r="J36" i="1"/>
  <c r="H36" i="1"/>
  <c r="I36" i="1"/>
  <c r="E88" i="1"/>
  <c r="E95" i="1"/>
  <c r="E77" i="1"/>
  <c r="E70" i="1"/>
  <c r="E64" i="1"/>
  <c r="E58" i="1"/>
  <c r="E40" i="1"/>
  <c r="E17" i="1"/>
  <c r="K143" i="1" l="1"/>
  <c r="J143" i="1"/>
  <c r="H143" i="1"/>
  <c r="I143" i="1"/>
  <c r="H140" i="1"/>
  <c r="I140" i="1"/>
  <c r="G119" i="1"/>
  <c r="H133" i="1"/>
  <c r="I133" i="1"/>
  <c r="H132" i="1"/>
  <c r="I132" i="1"/>
  <c r="H131" i="1"/>
  <c r="I131" i="1"/>
  <c r="E119" i="1"/>
  <c r="H54" i="1"/>
  <c r="I54" i="1"/>
  <c r="H51" i="1"/>
  <c r="I51" i="1"/>
  <c r="H39" i="1"/>
  <c r="I39" i="1"/>
  <c r="F17" i="1" l="1"/>
  <c r="G17" i="1"/>
  <c r="D40" i="1"/>
  <c r="F40" i="1"/>
  <c r="G40" i="1"/>
  <c r="J40" i="1" l="1"/>
  <c r="H40" i="1"/>
  <c r="I40" i="1"/>
  <c r="K40" i="1"/>
  <c r="K152" i="1" l="1"/>
  <c r="H127" i="1"/>
  <c r="I127" i="1"/>
  <c r="J127" i="1"/>
  <c r="K127" i="1"/>
  <c r="K37" i="1"/>
  <c r="K38" i="1"/>
  <c r="J37" i="1"/>
  <c r="J38" i="1"/>
  <c r="H35" i="1"/>
  <c r="I35" i="1"/>
  <c r="D185" i="1" l="1"/>
  <c r="D166" i="1"/>
  <c r="D153" i="1"/>
  <c r="D119" i="1"/>
  <c r="D115" i="1"/>
  <c r="J182" i="1"/>
  <c r="K182" i="1"/>
  <c r="H168" i="1"/>
  <c r="I168" i="1"/>
  <c r="J168" i="1"/>
  <c r="K168" i="1"/>
  <c r="H151" i="1"/>
  <c r="I151" i="1"/>
  <c r="J151" i="1"/>
  <c r="K151" i="1"/>
  <c r="D64" i="1"/>
  <c r="D58" i="1"/>
  <c r="D44" i="1"/>
  <c r="D17" i="1"/>
  <c r="D13" i="1"/>
  <c r="D98" i="1" s="1"/>
  <c r="K78" i="1"/>
  <c r="K79" i="1"/>
  <c r="K80" i="1"/>
  <c r="J78" i="1"/>
  <c r="J79" i="1"/>
  <c r="J80" i="1"/>
  <c r="I78" i="1"/>
  <c r="I79" i="1"/>
  <c r="I80" i="1"/>
  <c r="H78" i="1"/>
  <c r="H79" i="1"/>
  <c r="H80" i="1"/>
  <c r="J69" i="1"/>
  <c r="K69" i="1"/>
  <c r="K186" i="1"/>
  <c r="J186" i="1"/>
  <c r="I186" i="1"/>
  <c r="H186" i="1"/>
  <c r="K141" i="1"/>
  <c r="J141" i="1"/>
  <c r="K129" i="1"/>
  <c r="J129" i="1"/>
  <c r="H182" i="1"/>
  <c r="I182" i="1"/>
  <c r="H141" i="1"/>
  <c r="I141" i="1"/>
  <c r="H129" i="1"/>
  <c r="I129" i="1"/>
  <c r="F185" i="1"/>
  <c r="F166" i="1"/>
  <c r="F158" i="1"/>
  <c r="E115" i="1"/>
  <c r="G185" i="1"/>
  <c r="E185" i="1"/>
  <c r="G95" i="1"/>
  <c r="G88" i="1"/>
  <c r="G77" i="1"/>
  <c r="G70" i="1"/>
  <c r="G64" i="1"/>
  <c r="G58" i="1"/>
  <c r="G44" i="1"/>
  <c r="G13" i="1"/>
  <c r="F188" i="1" l="1"/>
  <c r="H69" i="1"/>
  <c r="I69" i="1"/>
  <c r="F95" i="1"/>
  <c r="F88" i="1"/>
  <c r="I88" i="1" s="1"/>
  <c r="F77" i="1"/>
  <c r="I77" i="1" s="1"/>
  <c r="F70" i="1"/>
  <c r="F64" i="1"/>
  <c r="F58" i="1"/>
  <c r="F44" i="1"/>
  <c r="F13" i="1"/>
  <c r="I13" i="1" s="1"/>
  <c r="E44" i="1"/>
  <c r="H38" i="1"/>
  <c r="I38" i="1"/>
  <c r="H37" i="1"/>
  <c r="I37" i="1"/>
  <c r="H203" i="1"/>
  <c r="H200" i="1"/>
  <c r="E198" i="1"/>
  <c r="G198" i="1"/>
  <c r="H197" i="1"/>
  <c r="H195" i="1"/>
  <c r="E193" i="1"/>
  <c r="G193" i="1"/>
  <c r="J193" i="1" s="1"/>
  <c r="K191" i="1"/>
  <c r="J191" i="1"/>
  <c r="I191" i="1"/>
  <c r="H191" i="1"/>
  <c r="K190" i="1"/>
  <c r="J190" i="1"/>
  <c r="I190" i="1"/>
  <c r="H190" i="1"/>
  <c r="K187" i="1"/>
  <c r="J187" i="1"/>
  <c r="I187" i="1"/>
  <c r="H187" i="1"/>
  <c r="J185" i="1"/>
  <c r="K184" i="1"/>
  <c r="J184" i="1"/>
  <c r="I184" i="1"/>
  <c r="H184" i="1"/>
  <c r="K183" i="1"/>
  <c r="J183" i="1"/>
  <c r="I183" i="1"/>
  <c r="H183" i="1"/>
  <c r="K181" i="1"/>
  <c r="J181" i="1"/>
  <c r="I181" i="1"/>
  <c r="H181" i="1"/>
  <c r="K180" i="1"/>
  <c r="J180" i="1"/>
  <c r="I180" i="1"/>
  <c r="H180" i="1"/>
  <c r="K178" i="1"/>
  <c r="J178" i="1"/>
  <c r="I178" i="1"/>
  <c r="H178" i="1"/>
  <c r="K177" i="1"/>
  <c r="J177" i="1"/>
  <c r="I177" i="1"/>
  <c r="H177" i="1"/>
  <c r="I176" i="1"/>
  <c r="K175" i="1"/>
  <c r="J175" i="1"/>
  <c r="H175" i="1"/>
  <c r="I175" i="1"/>
  <c r="K174" i="1"/>
  <c r="J174" i="1"/>
  <c r="I174" i="1"/>
  <c r="H174" i="1"/>
  <c r="K173" i="1"/>
  <c r="J173" i="1"/>
  <c r="I173" i="1"/>
  <c r="H173" i="1"/>
  <c r="K172" i="1"/>
  <c r="J172" i="1"/>
  <c r="I172" i="1"/>
  <c r="H172" i="1"/>
  <c r="K171" i="1"/>
  <c r="J171" i="1"/>
  <c r="H171" i="1"/>
  <c r="I171" i="1"/>
  <c r="K170" i="1"/>
  <c r="J170" i="1"/>
  <c r="I170" i="1"/>
  <c r="H170" i="1"/>
  <c r="K169" i="1"/>
  <c r="J169" i="1"/>
  <c r="I169" i="1"/>
  <c r="H169" i="1"/>
  <c r="K167" i="1"/>
  <c r="J167" i="1"/>
  <c r="I167" i="1"/>
  <c r="H167" i="1"/>
  <c r="G166" i="1"/>
  <c r="K165" i="1"/>
  <c r="J165" i="1"/>
  <c r="I165" i="1"/>
  <c r="H165" i="1"/>
  <c r="K164" i="1"/>
  <c r="J164" i="1"/>
  <c r="I164" i="1"/>
  <c r="H164" i="1"/>
  <c r="K163" i="1"/>
  <c r="J163" i="1"/>
  <c r="H163" i="1"/>
  <c r="K162" i="1"/>
  <c r="K160" i="1"/>
  <c r="J160" i="1"/>
  <c r="I160" i="1"/>
  <c r="H160" i="1"/>
  <c r="K159" i="1"/>
  <c r="J159" i="1"/>
  <c r="H159" i="1"/>
  <c r="I159" i="1"/>
  <c r="G158" i="1"/>
  <c r="E158" i="1"/>
  <c r="E188" i="1" s="1"/>
  <c r="E217" i="1" s="1"/>
  <c r="D158" i="1"/>
  <c r="K157" i="1"/>
  <c r="J157" i="1"/>
  <c r="H157" i="1"/>
  <c r="I157" i="1"/>
  <c r="K156" i="1"/>
  <c r="J156" i="1"/>
  <c r="I156" i="1"/>
  <c r="H156" i="1"/>
  <c r="K155" i="1"/>
  <c r="J155" i="1"/>
  <c r="I155" i="1"/>
  <c r="H155" i="1"/>
  <c r="K154" i="1"/>
  <c r="J154" i="1"/>
  <c r="I154" i="1"/>
  <c r="H154" i="1"/>
  <c r="G153" i="1"/>
  <c r="J152" i="1"/>
  <c r="H152" i="1"/>
  <c r="I152" i="1"/>
  <c r="K150" i="1"/>
  <c r="J150" i="1"/>
  <c r="I150" i="1"/>
  <c r="H150" i="1"/>
  <c r="K148" i="1"/>
  <c r="J148" i="1"/>
  <c r="I148" i="1"/>
  <c r="H148" i="1"/>
  <c r="I147" i="1"/>
  <c r="K146" i="1"/>
  <c r="J146" i="1"/>
  <c r="I146" i="1"/>
  <c r="H146" i="1"/>
  <c r="K145" i="1"/>
  <c r="J145" i="1"/>
  <c r="H145" i="1"/>
  <c r="I145" i="1"/>
  <c r="K139" i="1"/>
  <c r="J139" i="1"/>
  <c r="I139" i="1"/>
  <c r="H139" i="1"/>
  <c r="K138" i="1"/>
  <c r="J138" i="1"/>
  <c r="I138" i="1"/>
  <c r="H138" i="1"/>
  <c r="K130" i="1"/>
  <c r="J130" i="1"/>
  <c r="I130" i="1"/>
  <c r="H130" i="1"/>
  <c r="K128" i="1"/>
  <c r="J128" i="1"/>
  <c r="I128" i="1"/>
  <c r="H128" i="1"/>
  <c r="K126" i="1"/>
  <c r="J126" i="1"/>
  <c r="I126" i="1"/>
  <c r="H126" i="1"/>
  <c r="K125" i="1"/>
  <c r="J125" i="1"/>
  <c r="I125" i="1"/>
  <c r="H125" i="1"/>
  <c r="K124" i="1"/>
  <c r="J124" i="1"/>
  <c r="I124" i="1"/>
  <c r="H124" i="1"/>
  <c r="K123" i="1"/>
  <c r="J123" i="1"/>
  <c r="I123" i="1"/>
  <c r="H123" i="1"/>
  <c r="K122" i="1"/>
  <c r="J122" i="1"/>
  <c r="H122" i="1"/>
  <c r="I122" i="1"/>
  <c r="K121" i="1"/>
  <c r="J121" i="1"/>
  <c r="I121" i="1"/>
  <c r="H121" i="1"/>
  <c r="K120" i="1"/>
  <c r="J120" i="1"/>
  <c r="I120" i="1"/>
  <c r="H120" i="1"/>
  <c r="K118" i="1"/>
  <c r="J118" i="1"/>
  <c r="I118" i="1"/>
  <c r="H118" i="1"/>
  <c r="K117" i="1"/>
  <c r="J117" i="1"/>
  <c r="H117" i="1"/>
  <c r="I117" i="1"/>
  <c r="K116" i="1"/>
  <c r="J116" i="1"/>
  <c r="I116" i="1"/>
  <c r="H116" i="1"/>
  <c r="G115" i="1"/>
  <c r="H113" i="1"/>
  <c r="H112" i="1"/>
  <c r="H111" i="1"/>
  <c r="H110" i="1"/>
  <c r="E108" i="1"/>
  <c r="H107" i="1"/>
  <c r="H106" i="1"/>
  <c r="H105" i="1"/>
  <c r="H104" i="1"/>
  <c r="E102" i="1"/>
  <c r="K100" i="1"/>
  <c r="J100" i="1"/>
  <c r="I100" i="1"/>
  <c r="H100" i="1"/>
  <c r="K97" i="1"/>
  <c r="J97" i="1"/>
  <c r="I97" i="1"/>
  <c r="H97" i="1"/>
  <c r="K96" i="1"/>
  <c r="J96" i="1"/>
  <c r="I96" i="1"/>
  <c r="H96" i="1"/>
  <c r="J95" i="1"/>
  <c r="K94" i="1"/>
  <c r="J94" i="1"/>
  <c r="I94" i="1"/>
  <c r="H94" i="1"/>
  <c r="K93" i="1"/>
  <c r="J93" i="1"/>
  <c r="H93" i="1"/>
  <c r="I93" i="1"/>
  <c r="K92" i="1"/>
  <c r="J92" i="1"/>
  <c r="I92" i="1"/>
  <c r="H92" i="1"/>
  <c r="K91" i="1"/>
  <c r="J91" i="1"/>
  <c r="I91" i="1"/>
  <c r="H91" i="1"/>
  <c r="K90" i="1"/>
  <c r="J90" i="1"/>
  <c r="I90" i="1"/>
  <c r="H90" i="1"/>
  <c r="K89" i="1"/>
  <c r="J89" i="1"/>
  <c r="I89" i="1"/>
  <c r="H89" i="1"/>
  <c r="K87" i="1"/>
  <c r="J87" i="1"/>
  <c r="H87" i="1"/>
  <c r="I87" i="1"/>
  <c r="K86" i="1"/>
  <c r="J86" i="1"/>
  <c r="I86" i="1"/>
  <c r="H86" i="1"/>
  <c r="K85" i="1"/>
  <c r="J85" i="1"/>
  <c r="H85" i="1"/>
  <c r="I85" i="1"/>
  <c r="K84" i="1"/>
  <c r="J84" i="1"/>
  <c r="H84" i="1"/>
  <c r="K83" i="1"/>
  <c r="J83" i="1"/>
  <c r="I83" i="1"/>
  <c r="H83" i="1"/>
  <c r="K82" i="1"/>
  <c r="J82" i="1"/>
  <c r="I82" i="1"/>
  <c r="H82" i="1"/>
  <c r="K81" i="1"/>
  <c r="J81" i="1"/>
  <c r="H81" i="1"/>
  <c r="I81" i="1"/>
  <c r="K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H71" i="1"/>
  <c r="I71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3" i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57" i="1"/>
  <c r="J57" i="1"/>
  <c r="I57" i="1"/>
  <c r="H57" i="1"/>
  <c r="K55" i="1"/>
  <c r="J55" i="1"/>
  <c r="I55" i="1"/>
  <c r="H55" i="1"/>
  <c r="K53" i="1"/>
  <c r="J53" i="1"/>
  <c r="H53" i="1"/>
  <c r="K52" i="1"/>
  <c r="J52" i="1"/>
  <c r="I52" i="1"/>
  <c r="H52" i="1"/>
  <c r="K50" i="1"/>
  <c r="J50" i="1"/>
  <c r="I50" i="1"/>
  <c r="H50" i="1"/>
  <c r="K48" i="1"/>
  <c r="J48" i="1"/>
  <c r="I48" i="1"/>
  <c r="H48" i="1"/>
  <c r="K47" i="1"/>
  <c r="J47" i="1"/>
  <c r="I47" i="1"/>
  <c r="H47" i="1"/>
  <c r="K46" i="1"/>
  <c r="J46" i="1"/>
  <c r="H46" i="1"/>
  <c r="I46" i="1"/>
  <c r="K45" i="1"/>
  <c r="J45" i="1"/>
  <c r="H45" i="1"/>
  <c r="I45" i="1"/>
  <c r="K44" i="1"/>
  <c r="K43" i="1"/>
  <c r="J43" i="1"/>
  <c r="H43" i="1"/>
  <c r="I43" i="1"/>
  <c r="K42" i="1"/>
  <c r="J42" i="1"/>
  <c r="I42" i="1"/>
  <c r="H42" i="1"/>
  <c r="K41" i="1"/>
  <c r="J41" i="1"/>
  <c r="I41" i="1"/>
  <c r="H41" i="1"/>
  <c r="I34" i="1"/>
  <c r="H34" i="1"/>
  <c r="K33" i="1"/>
  <c r="J33" i="1"/>
  <c r="I33" i="1"/>
  <c r="H33" i="1"/>
  <c r="K32" i="1"/>
  <c r="J32" i="1"/>
  <c r="H32" i="1"/>
  <c r="I32" i="1"/>
  <c r="K31" i="1"/>
  <c r="J31" i="1"/>
  <c r="H31" i="1"/>
  <c r="I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J24" i="1"/>
  <c r="H24" i="1"/>
  <c r="K23" i="1"/>
  <c r="J23" i="1"/>
  <c r="I23" i="1"/>
  <c r="H23" i="1"/>
  <c r="K22" i="1"/>
  <c r="J22" i="1"/>
  <c r="I22" i="1"/>
  <c r="H22" i="1"/>
  <c r="K21" i="1"/>
  <c r="J21" i="1"/>
  <c r="H21" i="1"/>
  <c r="I21" i="1"/>
  <c r="K20" i="1"/>
  <c r="J20" i="1"/>
  <c r="I20" i="1"/>
  <c r="H20" i="1"/>
  <c r="K19" i="1"/>
  <c r="J19" i="1"/>
  <c r="I19" i="1"/>
  <c r="H19" i="1"/>
  <c r="K18" i="1"/>
  <c r="J18" i="1"/>
  <c r="I18" i="1"/>
  <c r="H18" i="1"/>
  <c r="K16" i="1"/>
  <c r="J16" i="1"/>
  <c r="I16" i="1"/>
  <c r="H16" i="1"/>
  <c r="K15" i="1"/>
  <c r="J15" i="1"/>
  <c r="I15" i="1"/>
  <c r="H15" i="1"/>
  <c r="K14" i="1"/>
  <c r="J14" i="1"/>
  <c r="I14" i="1"/>
  <c r="H14" i="1"/>
  <c r="E13" i="1"/>
  <c r="H115" i="1" l="1"/>
  <c r="G188" i="1"/>
  <c r="G217" i="1" s="1"/>
  <c r="K193" i="1"/>
  <c r="K198" i="1"/>
  <c r="J198" i="1"/>
  <c r="E98" i="1"/>
  <c r="E214" i="1" s="1"/>
  <c r="H198" i="1"/>
  <c r="D188" i="1"/>
  <c r="F98" i="1"/>
  <c r="H95" i="1"/>
  <c r="J77" i="1"/>
  <c r="H77" i="1"/>
  <c r="J44" i="1"/>
  <c r="H44" i="1"/>
  <c r="J17" i="1"/>
  <c r="H17" i="1"/>
  <c r="K17" i="1"/>
  <c r="I53" i="1"/>
  <c r="J58" i="1"/>
  <c r="H58" i="1"/>
  <c r="K58" i="1"/>
  <c r="J64" i="1"/>
  <c r="H64" i="1"/>
  <c r="K64" i="1"/>
  <c r="J70" i="1"/>
  <c r="H70" i="1"/>
  <c r="K70" i="1"/>
  <c r="I84" i="1"/>
  <c r="J119" i="1"/>
  <c r="H119" i="1"/>
  <c r="K119" i="1"/>
  <c r="K153" i="1"/>
  <c r="H153" i="1"/>
  <c r="H158" i="1"/>
  <c r="J166" i="1"/>
  <c r="H166" i="1"/>
  <c r="K166" i="1"/>
  <c r="G98" i="1"/>
  <c r="G214" i="1" s="1"/>
  <c r="J13" i="1"/>
  <c r="H13" i="1"/>
  <c r="K13" i="1"/>
  <c r="I24" i="1"/>
  <c r="I58" i="1"/>
  <c r="I64" i="1"/>
  <c r="I70" i="1"/>
  <c r="J88" i="1"/>
  <c r="H88" i="1"/>
  <c r="K88" i="1"/>
  <c r="K95" i="1"/>
  <c r="G102" i="1"/>
  <c r="H109" i="1"/>
  <c r="G108" i="1"/>
  <c r="K115" i="1"/>
  <c r="J115" i="1"/>
  <c r="I119" i="1"/>
  <c r="J147" i="1"/>
  <c r="H147" i="1"/>
  <c r="K147" i="1"/>
  <c r="J153" i="1"/>
  <c r="J158" i="1"/>
  <c r="I166" i="1"/>
  <c r="J176" i="1"/>
  <c r="H176" i="1"/>
  <c r="K176" i="1"/>
  <c r="H193" i="1"/>
  <c r="I185" i="1"/>
  <c r="K185" i="1"/>
  <c r="H194" i="1"/>
  <c r="H199" i="1"/>
  <c r="I44" i="1"/>
  <c r="I95" i="1"/>
  <c r="I115" i="1"/>
  <c r="H185" i="1"/>
  <c r="H108" i="1" l="1"/>
  <c r="K108" i="1"/>
  <c r="J108" i="1"/>
  <c r="H102" i="1"/>
  <c r="K102" i="1"/>
  <c r="J102" i="1"/>
  <c r="E209" i="1"/>
  <c r="E205" i="1"/>
  <c r="J188" i="1"/>
  <c r="H188" i="1"/>
  <c r="G209" i="1"/>
  <c r="K188" i="1"/>
  <c r="I188" i="1"/>
  <c r="I17" i="1"/>
  <c r="K98" i="1"/>
  <c r="I98" i="1"/>
  <c r="G205" i="1"/>
  <c r="J98" i="1"/>
  <c r="H98" i="1"/>
</calcChain>
</file>

<file path=xl/sharedStrings.xml><?xml version="1.0" encoding="utf-8"?>
<sst xmlns="http://schemas.openxmlformats.org/spreadsheetml/2006/main" count="283" uniqueCount="193">
  <si>
    <t>Видаткова частина бюджету</t>
  </si>
  <si>
    <t>грн.</t>
  </si>
  <si>
    <t>Код, Наказ МФУ від 20.09.2017 № 793</t>
  </si>
  <si>
    <t>Код, Наказ МФУ від 17.12.2020 № 781</t>
  </si>
  <si>
    <t>Назва</t>
  </si>
  <si>
    <t>% виконання</t>
  </si>
  <si>
    <t>до уточнених річних призначень</t>
  </si>
  <si>
    <t>до уточнених призначень на звітний період</t>
  </si>
  <si>
    <t>абсолютне відхилення, +/-</t>
  </si>
  <si>
    <t>відносне відхилення, %</t>
  </si>
  <si>
    <t>7=к.6/к.4</t>
  </si>
  <si>
    <t>8=к.6/к.5</t>
  </si>
  <si>
    <t>9=к.6-к.3</t>
  </si>
  <si>
    <t>10=к.6/к.3</t>
  </si>
  <si>
    <t>Загальний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</si>
  <si>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</si>
  <si>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</si>
  <si>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</si>
  <si>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</si>
  <si>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</si>
  <si>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</si>
  <si>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0180</t>
  </si>
  <si>
    <t>Інша діяльність у сфері державного управління</t>
  </si>
  <si>
    <t>Освіта</t>
  </si>
  <si>
    <t>1010</t>
  </si>
  <si>
    <t>Надання дошкільної освіти</t>
  </si>
  <si>
    <t>1020</t>
  </si>
  <si>
    <t>Надання загальної середньої освіти закладами загальної середньої освіти</t>
  </si>
  <si>
    <t>Надання загальної середньої освіти закладами загальної середньої освіти (за рахунок освітньої субвенції)</t>
  </si>
  <si>
    <t>Надання загальної середньої освіти закладами загальної середньої освіти(за рахунок залишку освітньої субвенції)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</si>
  <si>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</si>
  <si>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</si>
  <si>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</si>
  <si>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</si>
  <si>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1150</t>
  </si>
  <si>
    <t>Методичне забезпечення діяльності закладів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</si>
  <si>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</si>
  <si>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</si>
  <si>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</si>
  <si>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</si>
  <si>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</si>
  <si>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</si>
  <si>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</si>
  <si>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</si>
  <si>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Забезпечення діяльності центрів професійного розвитку педагогічних працівників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</si>
  <si>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</si>
  <si>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</si>
  <si>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</si>
  <si>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</si>
  <si>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Охорона здоров'я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</si>
  <si>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</si>
  <si>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</si>
  <si>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Соціальний захист та соціальне забезпечення</t>
  </si>
  <si>
    <t>Надання пільг окремим категоріям громадян з оплати послуг зв`язку</t>
  </si>
  <si>
    <t>Компенсаційні виплати за пільговий проїзд окремих категорій громадян на залізничному транспорті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</si>
  <si>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</si>
  <si>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</si>
  <si>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</si>
  <si>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</si>
  <si>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 для сім`ї, дітей та молоді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</si>
  <si>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</si>
  <si>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</si>
  <si>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</si>
  <si>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3242</t>
  </si>
  <si>
    <t>Інші заходи у сфері соціального захисту і соціального забезпечення</t>
  </si>
  <si>
    <t>Культура і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</si>
  <si>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</si>
  <si>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</si>
  <si>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</si>
  <si>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</si>
  <si>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</si>
  <si>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</si>
  <si>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</si>
  <si>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</si>
  <si>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</si>
  <si>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</si>
  <si>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Фізична культура і спорт</t>
  </si>
  <si>
    <t>5011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</si>
  <si>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</si>
  <si>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</si>
  <si>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</si>
  <si>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</si>
  <si>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</si>
  <si>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Виконання окремих заходів з реалізації соціального проекту "Активні парки - локації здорової України"</t>
  </si>
  <si>
    <t>Житлово-комунальне господарство</t>
  </si>
  <si>
    <t>6016</t>
  </si>
  <si>
    <t>Впровадження засобів обліку витрат та регулювання споживання води та теплової енергії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</si>
  <si>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</si>
  <si>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</si>
  <si>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</si>
  <si>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</si>
  <si>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6040</t>
  </si>
  <si>
    <t>Заходи, пов`язані з поліпшенням питної води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</si>
  <si>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</si>
  <si>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</si>
  <si>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6090</t>
  </si>
  <si>
    <t>Інша діяльність у сфері житлово-комунального господарства</t>
  </si>
  <si>
    <t>Економічна діяльність</t>
  </si>
  <si>
    <t>Розроблення схем планування та забудови територій (містобудівної документації)</t>
  </si>
  <si>
    <t>Розроблення комплексних планів просторового розвитку територій територіальних громад</t>
  </si>
  <si>
    <t>Розвиток мережі центрів надання адміністративних послуг</t>
  </si>
  <si>
    <t>7412</t>
  </si>
  <si>
    <t>Регулювання цін на послуги місцевого автотранспорту</t>
  </si>
  <si>
    <t>7442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</si>
  <si>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</si>
  <si>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</si>
  <si>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Реалізація заходів, спрямованих на підвищення доступності широкосмугового доступу до Інтернету в сільській місцевості</t>
  </si>
  <si>
    <t>7640</t>
  </si>
  <si>
    <t>Заходи з енергозбереження</t>
  </si>
  <si>
    <t>7680</t>
  </si>
  <si>
    <t>Членські внески до асоціацій органів місцевого самоврядування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</si>
  <si>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</si>
  <si>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</si>
  <si>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</si>
  <si>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</si>
  <si>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</si>
  <si>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пожежної охорони</t>
  </si>
  <si>
    <t>Заходи та роботи з мобілізаційної підготовки місцевого значення</t>
  </si>
  <si>
    <t>Інші заходи громадського порядку та безпеки</t>
  </si>
  <si>
    <t>Інша діяльність у сфері екології та охорони природних ресурсів</t>
  </si>
  <si>
    <t>8700</t>
  </si>
  <si>
    <t>Резервний фонд місцевого бюджету</t>
  </si>
  <si>
    <t>Міжбюджетні трансферти</t>
  </si>
  <si>
    <t>9410</t>
  </si>
  <si>
    <t>Інші субвенції з місцевого бюджету</t>
  </si>
  <si>
    <t>9770</t>
  </si>
  <si>
    <t>Субвенція з місцевого бюджету державному бюджету на виконання програм соціально-економічного розвитку регіонів</t>
  </si>
  <si>
    <t>Усього видатків по загальному фонду</t>
  </si>
  <si>
    <t xml:space="preserve"> </t>
  </si>
  <si>
    <t>Кредитування загального фонду</t>
  </si>
  <si>
    <t>Надання довгострокових кредитів індивідуальним забудовникам житла на селі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</si>
  <si>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</si>
  <si>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</si>
  <si>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</si>
  <si>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</si>
  <si>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</si>
  <si>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</si>
  <si>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</si>
  <si>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</si>
  <si>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</si>
  <si>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Спеціальний фонд</t>
  </si>
  <si>
    <t>Надання загальної середньої освіти закладами загальної середньої освіти (залишок освітньої субвенції)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</si>
  <si>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КМУ у попередніх періодах</t>
  </si>
  <si>
    <t>Реалізація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КМУ у попередніх періодах</t>
  </si>
  <si>
    <t>Здійснення заходів із землеустрою</t>
  </si>
  <si>
    <t>Виконання інвестиційних проектів в рамках здійснення заходів щодо соціально-економічного розвитку окремих територій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</si>
  <si>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</si>
  <si>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7130</t>
  </si>
  <si>
    <t>7350</t>
  </si>
  <si>
    <t>7363</t>
  </si>
  <si>
    <t>Заходи та роботи з територіальної оборони</t>
  </si>
  <si>
    <t>Утилізація відходів</t>
  </si>
  <si>
    <t>Усього видатків по спеціальному фонду</t>
  </si>
  <si>
    <t>8312</t>
  </si>
  <si>
    <t>Кредитування спеціального фонду</t>
  </si>
  <si>
    <t>Повернення довгострокових кредитів, наданих індивідуальним забудовникам житла на селі</t>
  </si>
  <si>
    <t>ДЖЕРЕЛА ФІНАНСУВАННЯ ДИФІЦИТУ БЮДЖЕТУ СФ</t>
  </si>
  <si>
    <t>баланс  зф</t>
  </si>
  <si>
    <t>баланс сф</t>
  </si>
  <si>
    <t>Начальник Фінансового управління
Менської міської ради</t>
  </si>
  <si>
    <t>Алла НЕРОСЛИК</t>
  </si>
  <si>
    <t>зф</t>
  </si>
  <si>
    <t>сф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</si>
  <si>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</si>
  <si>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</si>
  <si>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Інші програми та заходи у сфері охорони здоров'я</t>
  </si>
  <si>
    <t>Підтримка спорту вищих досягнень та організацій, які здійснюють фізкультурно-спортивну діяльність в регіоні</t>
  </si>
  <si>
    <t xml:space="preserve">Субвенція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 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</si>
  <si>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</si>
  <si>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</si>
  <si>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Будівництво освітніх установ та закладів</t>
  </si>
  <si>
    <t>Бюджет на 2025 рік з урахуванням змін</t>
  </si>
  <si>
    <t>До звітних даних за 2024 рік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</si>
  <si>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</si>
  <si>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молодіжними центрами соціального становлення та розвитку молоді та інші заходи у сфері молодіжної політики</t>
  </si>
  <si>
    <t>Інші видатки на соціальний захист ветеранів війни та праці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</si>
  <si>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</si>
  <si>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</si>
  <si>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</si>
  <si>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</si>
  <si>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Додаток 2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</si>
  <si>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</si>
  <si>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</si>
  <si>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"Про статус ветеранів війни, гарантії їх соціального захисту"</t>
  </si>
  <si>
    <t>Звіт про виконання бюджету Менської ТГ за 9 місяців 2025 року</t>
  </si>
  <si>
    <t>Виконано за 9 місяців 2024 року</t>
  </si>
  <si>
    <t xml:space="preserve">Бюджет на 9 місяців 2025 року з урахуванням змін </t>
  </si>
  <si>
    <t>Виконано за 9 місяців 2025 року</t>
  </si>
  <si>
    <t>Забезпечення умов для догляду та виховання дітей і молоді в дитячих будинках сімейного типу, прийомних сім'ях та сім'ях патронатних вихователів</t>
  </si>
  <si>
    <t>Забезпечення діяльності фахівців із супроводу ветеранів війни та демобілізованих осіб та окремі заходи з  підтримки осіб, які захищали незалежність, суверенітет та територіальну цілісність України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</si>
  <si>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</si>
  <si>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</si>
  <si>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до рішення 67 сесії Менської міської ради 8 скликання 19 листопада 2025 року № 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</si>
</sst>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/>
        <bgColor theme="0"/>
      </patternFill>
    </fill>
    <fill>
      <patternFill patternType="solid">
        <fgColor rgb="FF66FFFF"/>
        <bgColor rgb="FF66FFFF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0"/>
        <bgColor rgb="FF66FFFF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242">
    <xf numFmtId="0" fontId="0" fillId="0" borderId="0" xfId="0"/>
    <xf numFmtId="4" fontId="0" fillId="0" borderId="0" xfId="0" applyNumberFormat="1"/>
    <xf numFmtId="0" fontId="2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" fontId="7" fillId="3" borderId="9" xfId="0" applyNumberFormat="1" applyFont="1" applyFill="1" applyBorder="1" applyAlignment="1">
      <alignment horizontal="right" vertical="center" wrapText="1"/>
    </xf>
    <xf numFmtId="4" fontId="8" fillId="3" borderId="9" xfId="0" applyNumberFormat="1" applyFont="1" applyFill="1" applyBorder="1" applyAlignment="1">
      <alignment horizontal="right" vertical="center" wrapText="1"/>
    </xf>
    <xf numFmtId="4" fontId="7" fillId="3" borderId="10" xfId="0" applyNumberFormat="1" applyFont="1" applyFill="1" applyBorder="1" applyAlignment="1">
      <alignment horizontal="right" vertical="center" wrapText="1"/>
    </xf>
    <xf numFmtId="49" fontId="9" fillId="0" borderId="15" xfId="0" quotePrefix="1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vertical="center" wrapText="1"/>
    </xf>
    <xf numFmtId="4" fontId="9" fillId="0" borderId="16" xfId="0" applyNumberFormat="1" applyFont="1" applyBorder="1" applyAlignment="1">
      <alignment vertical="center" wrapText="1"/>
    </xf>
    <xf numFmtId="4" fontId="9" fillId="0" borderId="16" xfId="0" applyNumberFormat="1" applyFont="1" applyBorder="1" applyAlignment="1">
      <alignment horizontal="right" vertical="center" wrapText="1"/>
    </xf>
    <xf numFmtId="4" fontId="0" fillId="0" borderId="17" xfId="0" applyNumberFormat="1" applyBorder="1" applyAlignment="1">
      <alignment horizontal="right" vertical="center" wrapText="1"/>
    </xf>
    <xf numFmtId="49" fontId="9" fillId="0" borderId="19" xfId="0" quotePrefix="1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vertical="center" wrapText="1"/>
    </xf>
    <xf numFmtId="4" fontId="9" fillId="0" borderId="20" xfId="0" applyNumberFormat="1" applyFont="1" applyBorder="1" applyAlignment="1">
      <alignment vertical="center" wrapText="1"/>
    </xf>
    <xf numFmtId="4" fontId="9" fillId="0" borderId="20" xfId="0" applyNumberFormat="1" applyFont="1" applyBorder="1" applyAlignment="1">
      <alignment horizontal="right" vertical="center" wrapText="1"/>
    </xf>
    <xf numFmtId="4" fontId="0" fillId="0" borderId="21" xfId="0" applyNumberFormat="1" applyBorder="1" applyAlignment="1">
      <alignment horizontal="right" vertical="center" wrapText="1"/>
    </xf>
    <xf numFmtId="49" fontId="9" fillId="0" borderId="22" xfId="0" quotePrefix="1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7" fillId="3" borderId="7" xfId="0" quotePrefix="1" applyFont="1" applyFill="1" applyBorder="1" applyAlignment="1">
      <alignment horizontal="center" vertical="center" wrapText="1"/>
    </xf>
    <xf numFmtId="0" fontId="8" fillId="3" borderId="8" xfId="0" quotePrefix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4" fontId="9" fillId="3" borderId="9" xfId="0" applyNumberFormat="1" applyFont="1" applyFill="1" applyBorder="1" applyAlignment="1">
      <alignment vertical="center" wrapText="1"/>
    </xf>
    <xf numFmtId="0" fontId="9" fillId="0" borderId="15" xfId="0" quotePrefix="1" applyFont="1" applyBorder="1" applyAlignment="1">
      <alignment vertical="center" wrapText="1"/>
    </xf>
    <xf numFmtId="0" fontId="9" fillId="0" borderId="19" xfId="0" quotePrefix="1" applyFont="1" applyBorder="1" applyAlignment="1">
      <alignment vertical="center" wrapText="1"/>
    </xf>
    <xf numFmtId="0" fontId="9" fillId="0" borderId="11" xfId="0" quotePrefix="1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4" fontId="9" fillId="0" borderId="12" xfId="0" applyNumberFormat="1" applyFont="1" applyBorder="1" applyAlignment="1">
      <alignment vertical="center" wrapText="1"/>
    </xf>
    <xf numFmtId="0" fontId="7" fillId="0" borderId="0" xfId="0" applyFont="1"/>
    <xf numFmtId="4" fontId="8" fillId="3" borderId="9" xfId="0" applyNumberFormat="1" applyFont="1" applyFill="1" applyBorder="1" applyAlignment="1">
      <alignment vertical="center" wrapText="1"/>
    </xf>
    <xf numFmtId="4" fontId="8" fillId="3" borderId="24" xfId="0" applyNumberFormat="1" applyFont="1" applyFill="1" applyBorder="1" applyAlignment="1">
      <alignment horizontal="right" vertical="center" wrapText="1"/>
    </xf>
    <xf numFmtId="4" fontId="7" fillId="0" borderId="0" xfId="0" applyNumberFormat="1" applyFont="1"/>
    <xf numFmtId="0" fontId="7" fillId="3" borderId="26" xfId="0" quotePrefix="1" applyFont="1" applyFill="1" applyBorder="1" applyAlignment="1">
      <alignment horizontal="center" vertical="center" wrapText="1"/>
    </xf>
    <xf numFmtId="0" fontId="9" fillId="0" borderId="15" xfId="0" quotePrefix="1" applyFont="1" applyBorder="1" applyAlignment="1">
      <alignment horizontal="right" vertical="center" wrapText="1"/>
    </xf>
    <xf numFmtId="0" fontId="9" fillId="0" borderId="19" xfId="0" quotePrefix="1" applyFont="1" applyBorder="1" applyAlignment="1">
      <alignment horizontal="right" vertical="center" wrapText="1"/>
    </xf>
    <xf numFmtId="0" fontId="9" fillId="0" borderId="22" xfId="0" quotePrefix="1" applyFont="1" applyBorder="1" applyAlignment="1">
      <alignment vertical="center" wrapText="1"/>
    </xf>
    <xf numFmtId="4" fontId="9" fillId="0" borderId="12" xfId="0" applyNumberFormat="1" applyFont="1" applyBorder="1" applyAlignment="1">
      <alignment horizontal="right" vertical="center" wrapText="1"/>
    </xf>
    <xf numFmtId="4" fontId="0" fillId="0" borderId="13" xfId="0" applyNumberFormat="1" applyBorder="1" applyAlignment="1">
      <alignment horizontal="right" vertical="center" wrapText="1"/>
    </xf>
    <xf numFmtId="0" fontId="9" fillId="0" borderId="27" xfId="0" quotePrefix="1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4" fontId="9" fillId="0" borderId="28" xfId="0" applyNumberFormat="1" applyFont="1" applyBorder="1" applyAlignment="1">
      <alignment vertical="center" wrapText="1"/>
    </xf>
    <xf numFmtId="4" fontId="0" fillId="0" borderId="29" xfId="0" applyNumberFormat="1" applyBorder="1" applyAlignment="1">
      <alignment horizontal="right" vertical="center" wrapText="1"/>
    </xf>
    <xf numFmtId="0" fontId="10" fillId="4" borderId="8" xfId="0" quotePrefix="1" applyFont="1" applyFill="1" applyBorder="1" applyAlignment="1">
      <alignment vertical="center" wrapText="1"/>
    </xf>
    <xf numFmtId="0" fontId="10" fillId="4" borderId="9" xfId="0" applyFont="1" applyFill="1" applyBorder="1" applyAlignment="1">
      <alignment vertical="center" wrapText="1"/>
    </xf>
    <xf numFmtId="4" fontId="10" fillId="4" borderId="9" xfId="0" applyNumberFormat="1" applyFont="1" applyFill="1" applyBorder="1" applyAlignment="1">
      <alignment vertical="center" wrapText="1"/>
    </xf>
    <xf numFmtId="4" fontId="10" fillId="4" borderId="9" xfId="0" applyNumberFormat="1" applyFont="1" applyFill="1" applyBorder="1" applyAlignment="1">
      <alignment horizontal="right" vertical="center" wrapText="1"/>
    </xf>
    <xf numFmtId="4" fontId="6" fillId="4" borderId="10" xfId="0" applyNumberFormat="1" applyFont="1" applyFill="1" applyBorder="1" applyAlignment="1">
      <alignment horizontal="right" vertical="center" wrapText="1"/>
    </xf>
    <xf numFmtId="0" fontId="6" fillId="4" borderId="7" xfId="0" quotePrefix="1" applyFont="1" applyFill="1" applyBorder="1" applyAlignment="1">
      <alignment vertical="center" wrapText="1"/>
    </xf>
    <xf numFmtId="0" fontId="8" fillId="2" borderId="8" xfId="0" quotePrefix="1" applyFont="1" applyFill="1" applyBorder="1" applyAlignment="1">
      <alignment vertical="center" wrapText="1"/>
    </xf>
    <xf numFmtId="0" fontId="11" fillId="2" borderId="9" xfId="0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vertical="center" wrapText="1"/>
    </xf>
    <xf numFmtId="4" fontId="8" fillId="2" borderId="9" xfId="0" applyNumberFormat="1" applyFont="1" applyFill="1" applyBorder="1" applyAlignment="1">
      <alignment horizontal="right" vertical="center" wrapText="1"/>
    </xf>
    <xf numFmtId="4" fontId="7" fillId="2" borderId="10" xfId="0" applyNumberFormat="1" applyFont="1" applyFill="1" applyBorder="1" applyAlignment="1">
      <alignment horizontal="right" vertical="center" wrapText="1"/>
    </xf>
    <xf numFmtId="0" fontId="0" fillId="2" borderId="7" xfId="0" quotePrefix="1" applyFill="1" applyBorder="1" applyAlignment="1">
      <alignment vertical="center" wrapText="1"/>
    </xf>
    <xf numFmtId="0" fontId="9" fillId="5" borderId="8" xfId="0" quotePrefix="1" applyFont="1" applyFill="1" applyBorder="1" applyAlignment="1">
      <alignment vertical="center" wrapText="1"/>
    </xf>
    <xf numFmtId="0" fontId="9" fillId="5" borderId="9" xfId="0" applyFont="1" applyFill="1" applyBorder="1" applyAlignment="1">
      <alignment vertical="center" wrapText="1"/>
    </xf>
    <xf numFmtId="4" fontId="9" fillId="5" borderId="9" xfId="0" applyNumberFormat="1" applyFont="1" applyFill="1" applyBorder="1" applyAlignment="1">
      <alignment vertical="center" wrapText="1"/>
    </xf>
    <xf numFmtId="0" fontId="7" fillId="5" borderId="7" xfId="0" quotePrefix="1" applyFont="1" applyFill="1" applyBorder="1" applyAlignment="1">
      <alignment vertical="center" wrapText="1"/>
    </xf>
    <xf numFmtId="0" fontId="8" fillId="6" borderId="7" xfId="0" quotePrefix="1" applyFont="1" applyFill="1" applyBorder="1" applyAlignment="1">
      <alignment vertical="center" wrapText="1"/>
    </xf>
    <xf numFmtId="0" fontId="8" fillId="6" borderId="30" xfId="0" quotePrefix="1" applyFont="1" applyFill="1" applyBorder="1" applyAlignment="1">
      <alignment vertical="center" wrapText="1"/>
    </xf>
    <xf numFmtId="4" fontId="8" fillId="6" borderId="9" xfId="0" applyNumberFormat="1" applyFont="1" applyFill="1" applyBorder="1" applyAlignment="1">
      <alignment vertical="center" wrapText="1"/>
    </xf>
    <xf numFmtId="4" fontId="8" fillId="6" borderId="9" xfId="0" quotePrefix="1" applyNumberFormat="1" applyFont="1" applyFill="1" applyBorder="1" applyAlignment="1">
      <alignment vertical="center" wrapText="1"/>
    </xf>
    <xf numFmtId="4" fontId="8" fillId="6" borderId="31" xfId="0" applyNumberFormat="1" applyFont="1" applyFill="1" applyBorder="1" applyAlignment="1">
      <alignment horizontal="right" vertical="center" wrapText="1"/>
    </xf>
    <xf numFmtId="4" fontId="7" fillId="6" borderId="32" xfId="0" applyNumberFormat="1" applyFont="1" applyFill="1" applyBorder="1" applyAlignment="1">
      <alignment horizontal="right" vertical="center" wrapText="1"/>
    </xf>
    <xf numFmtId="0" fontId="7" fillId="6" borderId="7" xfId="0" quotePrefix="1" applyFont="1" applyFill="1" applyBorder="1" applyAlignment="1">
      <alignment vertical="center" wrapText="1"/>
    </xf>
    <xf numFmtId="0" fontId="8" fillId="0" borderId="15" xfId="0" applyFont="1" applyBorder="1"/>
    <xf numFmtId="0" fontId="8" fillId="0" borderId="16" xfId="0" applyFont="1" applyBorder="1" applyAlignment="1">
      <alignment wrapText="1"/>
    </xf>
    <xf numFmtId="4" fontId="8" fillId="0" borderId="16" xfId="0" applyNumberFormat="1" applyFont="1" applyBorder="1"/>
    <xf numFmtId="4" fontId="8" fillId="0" borderId="20" xfId="0" applyNumberFormat="1" applyFont="1" applyBorder="1" applyAlignment="1">
      <alignment horizontal="right" vertical="center" wrapText="1"/>
    </xf>
    <xf numFmtId="0" fontId="8" fillId="0" borderId="19" xfId="0" applyFont="1" applyBorder="1"/>
    <xf numFmtId="0" fontId="8" fillId="0" borderId="20" xfId="0" applyFont="1" applyBorder="1" applyAlignment="1">
      <alignment wrapText="1"/>
    </xf>
    <xf numFmtId="4" fontId="8" fillId="0" borderId="20" xfId="0" applyNumberFormat="1" applyFont="1" applyBorder="1"/>
    <xf numFmtId="0" fontId="9" fillId="0" borderId="19" xfId="0" applyFont="1" applyBorder="1"/>
    <xf numFmtId="0" fontId="9" fillId="0" borderId="20" xfId="0" applyFont="1" applyBorder="1" applyAlignment="1">
      <alignment wrapText="1"/>
    </xf>
    <xf numFmtId="4" fontId="9" fillId="0" borderId="20" xfId="0" applyNumberFormat="1" applyFont="1" applyBorder="1"/>
    <xf numFmtId="4" fontId="9" fillId="0" borderId="16" xfId="0" applyNumberFormat="1" applyFont="1" applyBorder="1"/>
    <xf numFmtId="0" fontId="0" fillId="0" borderId="18" xfId="0" applyBorder="1"/>
    <xf numFmtId="0" fontId="8" fillId="7" borderId="8" xfId="0" quotePrefix="1" applyFont="1" applyFill="1" applyBorder="1" applyAlignment="1">
      <alignment vertical="center" wrapText="1"/>
    </xf>
    <xf numFmtId="0" fontId="8" fillId="7" borderId="9" xfId="0" applyFont="1" applyFill="1" applyBorder="1" applyAlignment="1">
      <alignment horizontal="center" vertical="center" wrapText="1"/>
    </xf>
    <xf numFmtId="4" fontId="8" fillId="7" borderId="9" xfId="0" applyNumberFormat="1" applyFont="1" applyFill="1" applyBorder="1" applyAlignment="1">
      <alignment vertical="center" wrapText="1"/>
    </xf>
    <xf numFmtId="0" fontId="7" fillId="7" borderId="7" xfId="0" quotePrefix="1" applyFont="1" applyFill="1" applyBorder="1" applyAlignment="1">
      <alignment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0" fontId="0" fillId="5" borderId="0" xfId="0" applyFill="1"/>
    <xf numFmtId="49" fontId="0" fillId="3" borderId="7" xfId="0" applyNumberFormat="1" applyFill="1" applyBorder="1" applyAlignment="1">
      <alignment horizontal="center" vertical="center" wrapText="1"/>
    </xf>
    <xf numFmtId="4" fontId="9" fillId="5" borderId="16" xfId="0" applyNumberFormat="1" applyFont="1" applyFill="1" applyBorder="1" applyAlignment="1">
      <alignment horizontal="right" vertical="center" wrapText="1"/>
    </xf>
    <xf numFmtId="4" fontId="9" fillId="5" borderId="12" xfId="0" applyNumberFormat="1" applyFont="1" applyFill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5" borderId="0" xfId="0" applyNumberFormat="1" applyFill="1"/>
    <xf numFmtId="4" fontId="9" fillId="5" borderId="20" xfId="0" applyNumberFormat="1" applyFont="1" applyFill="1" applyBorder="1" applyAlignment="1">
      <alignment horizontal="right" vertical="center" wrapText="1"/>
    </xf>
    <xf numFmtId="4" fontId="9" fillId="5" borderId="5" xfId="0" applyNumberFormat="1" applyFont="1" applyFill="1" applyBorder="1" applyAlignment="1">
      <alignment horizontal="right" vertical="center" wrapText="1"/>
    </xf>
    <xf numFmtId="49" fontId="9" fillId="0" borderId="11" xfId="0" quotePrefix="1" applyNumberFormat="1" applyFont="1" applyBorder="1" applyAlignment="1">
      <alignment horizontal="right" vertical="center" wrapText="1"/>
    </xf>
    <xf numFmtId="4" fontId="8" fillId="5" borderId="20" xfId="0" applyNumberFormat="1" applyFont="1" applyFill="1" applyBorder="1" applyAlignment="1">
      <alignment horizontal="right" vertical="center" wrapText="1"/>
    </xf>
    <xf numFmtId="4" fontId="8" fillId="5" borderId="28" xfId="0" applyNumberFormat="1" applyFont="1" applyFill="1" applyBorder="1" applyAlignment="1">
      <alignment horizontal="right" vertical="center" wrapText="1"/>
    </xf>
    <xf numFmtId="4" fontId="7" fillId="0" borderId="29" xfId="0" applyNumberFormat="1" applyFont="1" applyBorder="1" applyAlignment="1">
      <alignment horizontal="right" vertical="center" wrapText="1"/>
    </xf>
    <xf numFmtId="4" fontId="8" fillId="3" borderId="9" xfId="0" applyNumberFormat="1" applyFont="1" applyFill="1" applyBorder="1"/>
    <xf numFmtId="0" fontId="0" fillId="3" borderId="7" xfId="0" quotePrefix="1" applyFill="1" applyBorder="1" applyAlignment="1">
      <alignment horizontal="center" vertical="center" wrapText="1"/>
    </xf>
    <xf numFmtId="4" fontId="0" fillId="5" borderId="17" xfId="0" applyNumberFormat="1" applyFill="1" applyBorder="1" applyAlignment="1">
      <alignment horizontal="right" vertical="center" wrapText="1"/>
    </xf>
    <xf numFmtId="4" fontId="0" fillId="5" borderId="21" xfId="0" applyNumberFormat="1" applyFill="1" applyBorder="1" applyAlignment="1">
      <alignment horizontal="right" vertical="center" wrapText="1"/>
    </xf>
    <xf numFmtId="4" fontId="0" fillId="5" borderId="6" xfId="0" applyNumberFormat="1" applyFill="1" applyBorder="1" applyAlignment="1">
      <alignment horizontal="right" vertical="center" wrapText="1"/>
    </xf>
    <xf numFmtId="4" fontId="9" fillId="5" borderId="28" xfId="0" applyNumberFormat="1" applyFont="1" applyFill="1" applyBorder="1" applyAlignment="1">
      <alignment horizontal="right" vertical="center" wrapText="1"/>
    </xf>
    <xf numFmtId="4" fontId="8" fillId="8" borderId="9" xfId="0" applyNumberFormat="1" applyFont="1" applyFill="1" applyBorder="1" applyAlignment="1">
      <alignment horizontal="right" vertical="center" wrapText="1"/>
    </xf>
    <xf numFmtId="0" fontId="9" fillId="0" borderId="11" xfId="0" quotePrefix="1" applyFont="1" applyBorder="1" applyAlignment="1">
      <alignment horizontal="right" vertical="center" wrapText="1"/>
    </xf>
    <xf numFmtId="4" fontId="9" fillId="0" borderId="12" xfId="0" applyNumberFormat="1" applyFont="1" applyBorder="1"/>
    <xf numFmtId="4" fontId="0" fillId="5" borderId="13" xfId="0" applyNumberFormat="1" applyFill="1" applyBorder="1" applyAlignment="1">
      <alignment horizontal="right" vertical="center" wrapText="1"/>
    </xf>
    <xf numFmtId="0" fontId="8" fillId="3" borderId="7" xfId="0" quotePrefix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vertical="center"/>
    </xf>
    <xf numFmtId="4" fontId="7" fillId="8" borderId="10" xfId="0" applyNumberFormat="1" applyFont="1" applyFill="1" applyBorder="1" applyAlignment="1">
      <alignment horizontal="right" vertical="center" wrapText="1"/>
    </xf>
    <xf numFmtId="0" fontId="9" fillId="0" borderId="16" xfId="0" applyFont="1" applyBorder="1" applyAlignment="1">
      <alignment horizontal="left" vertical="center" wrapText="1"/>
    </xf>
    <xf numFmtId="4" fontId="9" fillId="0" borderId="5" xfId="0" applyNumberFormat="1" applyFont="1" applyBorder="1"/>
    <xf numFmtId="0" fontId="9" fillId="0" borderId="4" xfId="0" quotePrefix="1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10" fillId="7" borderId="7" xfId="0" quotePrefix="1" applyFont="1" applyFill="1" applyBorder="1" applyAlignment="1">
      <alignment vertical="center" wrapText="1"/>
    </xf>
    <xf numFmtId="0" fontId="10" fillId="7" borderId="8" xfId="0" applyFont="1" applyFill="1" applyBorder="1" applyAlignment="1">
      <alignment vertical="center" wrapText="1"/>
    </xf>
    <xf numFmtId="4" fontId="10" fillId="7" borderId="9" xfId="0" applyNumberFormat="1" applyFont="1" applyFill="1" applyBorder="1"/>
    <xf numFmtId="4" fontId="10" fillId="7" borderId="9" xfId="0" applyNumberFormat="1" applyFont="1" applyFill="1" applyBorder="1" applyAlignment="1">
      <alignment horizontal="right" vertical="center" wrapText="1"/>
    </xf>
    <xf numFmtId="4" fontId="6" fillId="7" borderId="10" xfId="0" applyNumberFormat="1" applyFont="1" applyFill="1" applyBorder="1" applyAlignment="1">
      <alignment horizontal="right" vertical="center" wrapText="1"/>
    </xf>
    <xf numFmtId="0" fontId="8" fillId="2" borderId="1" xfId="0" quotePrefix="1" applyFont="1" applyFill="1" applyBorder="1" applyAlignment="1">
      <alignment vertical="center" wrapText="1"/>
    </xf>
    <xf numFmtId="0" fontId="11" fillId="2" borderId="31" xfId="0" applyFont="1" applyFill="1" applyBorder="1" applyAlignment="1">
      <alignment horizontal="center" vertical="center" wrapText="1"/>
    </xf>
    <xf numFmtId="4" fontId="8" fillId="2" borderId="31" xfId="0" applyNumberFormat="1" applyFont="1" applyFill="1" applyBorder="1" applyAlignment="1">
      <alignment vertical="center" wrapText="1"/>
    </xf>
    <xf numFmtId="4" fontId="8" fillId="2" borderId="31" xfId="0" applyNumberFormat="1" applyFont="1" applyFill="1" applyBorder="1" applyAlignment="1">
      <alignment horizontal="right" vertical="center" wrapText="1"/>
    </xf>
    <xf numFmtId="4" fontId="7" fillId="2" borderId="32" xfId="0" applyNumberFormat="1" applyFont="1" applyFill="1" applyBorder="1" applyAlignment="1">
      <alignment horizontal="right" vertical="center" wrapText="1"/>
    </xf>
    <xf numFmtId="0" fontId="12" fillId="7" borderId="7" xfId="0" quotePrefix="1" applyFont="1" applyFill="1" applyBorder="1" applyAlignment="1">
      <alignment vertical="center" wrapText="1"/>
    </xf>
    <xf numFmtId="0" fontId="9" fillId="5" borderId="34" xfId="0" quotePrefix="1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4" fontId="9" fillId="5" borderId="2" xfId="0" applyNumberFormat="1" applyFont="1" applyFill="1" applyBorder="1" applyAlignment="1">
      <alignment vertical="center" wrapText="1"/>
    </xf>
    <xf numFmtId="4" fontId="9" fillId="5" borderId="2" xfId="0" applyNumberFormat="1" applyFont="1" applyFill="1" applyBorder="1" applyAlignment="1">
      <alignment horizontal="right" vertical="center" wrapText="1"/>
    </xf>
    <xf numFmtId="0" fontId="9" fillId="5" borderId="27" xfId="0" quotePrefix="1" applyFont="1" applyFill="1" applyBorder="1" applyAlignment="1">
      <alignment vertical="center" wrapText="1"/>
    </xf>
    <xf numFmtId="0" fontId="9" fillId="5" borderId="28" xfId="0" applyFont="1" applyFill="1" applyBorder="1" applyAlignment="1">
      <alignment vertical="center" wrapText="1"/>
    </xf>
    <xf numFmtId="4" fontId="9" fillId="5" borderId="28" xfId="0" applyNumberFormat="1" applyFont="1" applyFill="1" applyBorder="1" applyAlignment="1">
      <alignment vertical="center" wrapText="1"/>
    </xf>
    <xf numFmtId="0" fontId="8" fillId="6" borderId="35" xfId="0" quotePrefix="1" applyFont="1" applyFill="1" applyBorder="1" applyAlignment="1">
      <alignment vertical="center" wrapText="1"/>
    </xf>
    <xf numFmtId="0" fontId="8" fillId="6" borderId="23" xfId="0" quotePrefix="1" applyFont="1" applyFill="1" applyBorder="1" applyAlignment="1">
      <alignment vertical="center" wrapText="1"/>
    </xf>
    <xf numFmtId="4" fontId="8" fillId="6" borderId="24" xfId="0" applyNumberFormat="1" applyFont="1" applyFill="1" applyBorder="1" applyAlignment="1">
      <alignment vertical="center" wrapText="1"/>
    </xf>
    <xf numFmtId="4" fontId="8" fillId="6" borderId="24" xfId="0" quotePrefix="1" applyNumberFormat="1" applyFont="1" applyFill="1" applyBorder="1" applyAlignment="1">
      <alignment vertical="center" wrapText="1"/>
    </xf>
    <xf numFmtId="4" fontId="8" fillId="6" borderId="24" xfId="0" applyNumberFormat="1" applyFont="1" applyFill="1" applyBorder="1" applyAlignment="1">
      <alignment horizontal="right" vertical="center" wrapText="1"/>
    </xf>
    <xf numFmtId="4" fontId="7" fillId="6" borderId="25" xfId="0" applyNumberFormat="1" applyFont="1" applyFill="1" applyBorder="1" applyAlignment="1">
      <alignment horizontal="right" vertical="center" wrapText="1"/>
    </xf>
    <xf numFmtId="0" fontId="7" fillId="5" borderId="26" xfId="0" quotePrefix="1" applyFont="1" applyFill="1" applyBorder="1" applyAlignment="1">
      <alignment vertical="center" wrapText="1"/>
    </xf>
    <xf numFmtId="4" fontId="8" fillId="5" borderId="16" xfId="0" applyNumberFormat="1" applyFont="1" applyFill="1" applyBorder="1" applyAlignment="1">
      <alignment horizontal="right" vertical="center" wrapText="1"/>
    </xf>
    <xf numFmtId="4" fontId="0" fillId="0" borderId="17" xfId="0" applyNumberFormat="1" applyBorder="1"/>
    <xf numFmtId="0" fontId="7" fillId="9" borderId="7" xfId="0" quotePrefix="1" applyFont="1" applyFill="1" applyBorder="1" applyAlignment="1">
      <alignment vertical="center" wrapText="1"/>
    </xf>
    <xf numFmtId="0" fontId="8" fillId="5" borderId="19" xfId="0" applyFont="1" applyFill="1" applyBorder="1"/>
    <xf numFmtId="0" fontId="8" fillId="5" borderId="20" xfId="0" applyFont="1" applyFill="1" applyBorder="1" applyAlignment="1">
      <alignment wrapText="1"/>
    </xf>
    <xf numFmtId="4" fontId="8" fillId="5" borderId="20" xfId="0" applyNumberFormat="1" applyFont="1" applyFill="1" applyBorder="1"/>
    <xf numFmtId="4" fontId="9" fillId="5" borderId="20" xfId="0" applyNumberFormat="1" applyFont="1" applyFill="1" applyBorder="1"/>
    <xf numFmtId="0" fontId="9" fillId="5" borderId="20" xfId="0" applyFont="1" applyFill="1" applyBorder="1" applyAlignment="1">
      <alignment wrapText="1"/>
    </xf>
    <xf numFmtId="0" fontId="9" fillId="5" borderId="5" xfId="0" applyFont="1" applyFill="1" applyBorder="1" applyAlignment="1">
      <alignment wrapText="1"/>
    </xf>
    <xf numFmtId="4" fontId="9" fillId="5" borderId="5" xfId="0" applyNumberFormat="1" applyFont="1" applyFill="1" applyBorder="1"/>
    <xf numFmtId="0" fontId="9" fillId="0" borderId="27" xfId="0" applyFont="1" applyBorder="1"/>
    <xf numFmtId="0" fontId="9" fillId="0" borderId="28" xfId="0" applyFont="1" applyBorder="1" applyAlignment="1">
      <alignment wrapText="1"/>
    </xf>
    <xf numFmtId="4" fontId="9" fillId="0" borderId="28" xfId="0" applyNumberFormat="1" applyFont="1" applyBorder="1"/>
    <xf numFmtId="2" fontId="0" fillId="0" borderId="0" xfId="0" applyNumberFormat="1"/>
    <xf numFmtId="0" fontId="4" fillId="0" borderId="0" xfId="0" applyFont="1"/>
    <xf numFmtId="0" fontId="2" fillId="0" borderId="0" xfId="2" applyFont="1" applyAlignment="1">
      <alignment horizontal="right" vertical="top"/>
    </xf>
    <xf numFmtId="0" fontId="0" fillId="0" borderId="0" xfId="0" applyAlignment="1">
      <alignment vertical="top"/>
    </xf>
    <xf numFmtId="2" fontId="4" fillId="5" borderId="0" xfId="0" applyNumberFormat="1" applyFont="1" applyFill="1"/>
    <xf numFmtId="4" fontId="4" fillId="5" borderId="0" xfId="0" applyNumberFormat="1" applyFont="1" applyFill="1"/>
    <xf numFmtId="0" fontId="4" fillId="5" borderId="0" xfId="0" applyFont="1" applyFill="1"/>
    <xf numFmtId="0" fontId="9" fillId="0" borderId="24" xfId="0" applyFont="1" applyBorder="1" applyAlignment="1">
      <alignment vertical="center" wrapText="1"/>
    </xf>
    <xf numFmtId="4" fontId="9" fillId="0" borderId="24" xfId="0" applyNumberFormat="1" applyFont="1" applyBorder="1" applyAlignment="1">
      <alignment vertical="center" wrapText="1"/>
    </xf>
    <xf numFmtId="4" fontId="9" fillId="0" borderId="24" xfId="0" applyNumberFormat="1" applyFont="1" applyBorder="1" applyAlignment="1">
      <alignment horizontal="right" vertical="center" wrapText="1"/>
    </xf>
    <xf numFmtId="4" fontId="0" fillId="0" borderId="25" xfId="0" applyNumberFormat="1" applyBorder="1" applyAlignment="1">
      <alignment horizontal="right" vertical="center" wrapText="1"/>
    </xf>
    <xf numFmtId="0" fontId="14" fillId="0" borderId="36" xfId="0" quotePrefix="1" applyFont="1" applyBorder="1" applyAlignment="1">
      <alignment horizontal="right" vertical="center" wrapText="1"/>
    </xf>
    <xf numFmtId="4" fontId="14" fillId="0" borderId="2" xfId="0" applyNumberFormat="1" applyFont="1" applyBorder="1" applyAlignment="1">
      <alignment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0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34" xfId="0" quotePrefix="1" applyFont="1" applyBorder="1" applyAlignment="1">
      <alignment horizontal="right" vertical="center" wrapText="1"/>
    </xf>
    <xf numFmtId="4" fontId="14" fillId="0" borderId="2" xfId="0" applyNumberFormat="1" applyFont="1" applyBorder="1" applyAlignment="1">
      <alignment vertical="center" wrapText="1"/>
    </xf>
    <xf numFmtId="0" fontId="9" fillId="5" borderId="19" xfId="0" applyFont="1" applyFill="1" applyBorder="1"/>
    <xf numFmtId="0" fontId="9" fillId="5" borderId="22" xfId="0" applyFont="1" applyFill="1" applyBorder="1"/>
    <xf numFmtId="4" fontId="9" fillId="0" borderId="28" xfId="0" applyNumberFormat="1" applyFont="1" applyBorder="1" applyAlignment="1">
      <alignment horizontal="right" vertical="center" wrapText="1"/>
    </xf>
    <xf numFmtId="4" fontId="9" fillId="5" borderId="2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9" fillId="0" borderId="20" xfId="0" applyFont="1" applyBorder="1" applyAlignment="1">
      <alignment vertical="top" wrapText="1"/>
    </xf>
    <xf numFmtId="0" fontId="9" fillId="0" borderId="22" xfId="0" applyFont="1" applyBorder="1"/>
    <xf numFmtId="0" fontId="9" fillId="0" borderId="5" xfId="0" applyFont="1" applyBorder="1" applyAlignment="1">
      <alignment wrapText="1"/>
    </xf>
    <xf numFmtId="4" fontId="8" fillId="7" borderId="9" xfId="0" applyNumberFormat="1" applyFont="1" applyFill="1" applyBorder="1" applyAlignment="1">
      <alignment horizontal="right" vertical="center" wrapText="1"/>
    </xf>
    <xf numFmtId="4" fontId="7" fillId="7" borderId="10" xfId="0" applyNumberFormat="1" applyFont="1" applyFill="1" applyBorder="1" applyAlignment="1">
      <alignment horizontal="right" vertical="center" wrapText="1"/>
    </xf>
    <xf numFmtId="4" fontId="9" fillId="0" borderId="9" xfId="0" applyNumberFormat="1" applyFon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 wrapText="1"/>
    </xf>
    <xf numFmtId="0" fontId="9" fillId="0" borderId="20" xfId="0" quotePrefix="1" applyFont="1" applyBorder="1" applyAlignment="1">
      <alignment vertical="center" wrapText="1"/>
    </xf>
    <xf numFmtId="4" fontId="1" fillId="0" borderId="21" xfId="0" applyNumberFormat="1" applyFont="1" applyBorder="1" applyAlignment="1">
      <alignment horizontal="right" vertical="center" wrapText="1"/>
    </xf>
    <xf numFmtId="0" fontId="9" fillId="0" borderId="20" xfId="0" quotePrefix="1" applyFont="1" applyBorder="1" applyAlignment="1">
      <alignment horizontal="right" vertical="center" wrapText="1"/>
    </xf>
    <xf numFmtId="0" fontId="9" fillId="0" borderId="37" xfId="0" quotePrefix="1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4" xfId="0" applyBorder="1"/>
    <xf numFmtId="0" fontId="0" fillId="0" borderId="26" xfId="0" applyBorder="1"/>
    <xf numFmtId="0" fontId="0" fillId="0" borderId="38" xfId="0" applyBorder="1"/>
    <xf numFmtId="0" fontId="0" fillId="0" borderId="39" xfId="0" applyBorder="1" applyAlignment="1">
      <alignment horizontal="right"/>
    </xf>
    <xf numFmtId="0" fontId="7" fillId="2" borderId="40" xfId="0" applyFont="1" applyFill="1" applyBorder="1" applyAlignment="1">
      <alignment horizontal="center" vertical="center" wrapText="1"/>
    </xf>
    <xf numFmtId="0" fontId="0" fillId="0" borderId="41" xfId="0" quotePrefix="1" applyBorder="1" applyAlignment="1">
      <alignment vertical="center" wrapText="1"/>
    </xf>
    <xf numFmtId="0" fontId="0" fillId="0" borderId="42" xfId="0" quotePrefix="1" applyBorder="1" applyAlignment="1">
      <alignment vertical="center" wrapText="1"/>
    </xf>
    <xf numFmtId="0" fontId="0" fillId="0" borderId="43" xfId="0" quotePrefix="1" applyBorder="1" applyAlignment="1">
      <alignment vertical="center" wrapText="1"/>
    </xf>
    <xf numFmtId="0" fontId="0" fillId="0" borderId="41" xfId="0" quotePrefix="1" applyBorder="1" applyAlignment="1">
      <alignment horizontal="left" vertical="center" wrapText="1"/>
    </xf>
    <xf numFmtId="0" fontId="0" fillId="0" borderId="42" xfId="0" quotePrefix="1" applyBorder="1" applyAlignment="1">
      <alignment horizontal="left" vertical="center" wrapText="1"/>
    </xf>
    <xf numFmtId="0" fontId="0" fillId="0" borderId="35" xfId="0" quotePrefix="1" applyBorder="1" applyAlignment="1">
      <alignment horizontal="left" vertical="center" wrapText="1"/>
    </xf>
    <xf numFmtId="0" fontId="0" fillId="0" borderId="44" xfId="0" quotePrefix="1" applyBorder="1" applyAlignment="1">
      <alignment horizontal="left" vertical="center" wrapText="1"/>
    </xf>
    <xf numFmtId="0" fontId="0" fillId="0" borderId="43" xfId="0" quotePrefix="1" applyBorder="1" applyAlignment="1">
      <alignment horizontal="left" vertical="center" wrapText="1"/>
    </xf>
    <xf numFmtId="0" fontId="0" fillId="0" borderId="40" xfId="0" quotePrefix="1" applyBorder="1" applyAlignment="1">
      <alignment vertical="center" wrapText="1"/>
    </xf>
    <xf numFmtId="0" fontId="7" fillId="3" borderId="40" xfId="0" quotePrefix="1" applyFont="1" applyFill="1" applyBorder="1" applyAlignment="1">
      <alignment horizontal="center" vertical="center" wrapText="1"/>
    </xf>
    <xf numFmtId="0" fontId="7" fillId="0" borderId="41" xfId="0" applyFont="1" applyBorder="1"/>
    <xf numFmtId="0" fontId="7" fillId="0" borderId="42" xfId="0" applyFont="1" applyBorder="1"/>
    <xf numFmtId="0" fontId="0" fillId="0" borderId="42" xfId="0" applyBorder="1"/>
    <xf numFmtId="49" fontId="0" fillId="0" borderId="40" xfId="0" quotePrefix="1" applyNumberFormat="1" applyBorder="1" applyAlignment="1">
      <alignment vertical="center" wrapText="1"/>
    </xf>
    <xf numFmtId="0" fontId="0" fillId="0" borderId="40" xfId="0" quotePrefix="1" applyBorder="1" applyAlignment="1">
      <alignment horizontal="left" vertical="center" wrapText="1"/>
    </xf>
    <xf numFmtId="0" fontId="0" fillId="3" borderId="40" xfId="0" quotePrefix="1" applyFill="1" applyBorder="1" applyAlignment="1">
      <alignment horizontal="center" vertical="center" wrapText="1"/>
    </xf>
    <xf numFmtId="0" fontId="0" fillId="0" borderId="40" xfId="0" quotePrefix="1" applyBorder="1" applyAlignment="1">
      <alignment horizontal="center" vertical="center" wrapText="1"/>
    </xf>
    <xf numFmtId="0" fontId="0" fillId="5" borderId="41" xfId="0" applyFill="1" applyBorder="1"/>
    <xf numFmtId="0" fontId="0" fillId="5" borderId="42" xfId="0" applyFill="1" applyBorder="1"/>
    <xf numFmtId="0" fontId="0" fillId="0" borderId="44" xfId="0" applyBorder="1"/>
    <xf numFmtId="4" fontId="9" fillId="0" borderId="24" xfId="0" applyNumberFormat="1" applyFont="1" applyBorder="1"/>
    <xf numFmtId="4" fontId="0" fillId="0" borderId="25" xfId="0" applyNumberFormat="1" applyBorder="1"/>
    <xf numFmtId="0" fontId="0" fillId="0" borderId="43" xfId="0" quotePrefix="1" applyBorder="1" applyAlignment="1">
      <alignment horizontal="left" vertical="center" wrapText="1"/>
    </xf>
    <xf numFmtId="0" fontId="0" fillId="0" borderId="40" xfId="0" quotePrefix="1" applyBorder="1" applyAlignment="1">
      <alignment horizontal="left" vertical="center" wrapText="1"/>
    </xf>
    <xf numFmtId="0" fontId="0" fillId="0" borderId="35" xfId="0" quotePrefix="1" applyBorder="1" applyAlignment="1">
      <alignment horizontal="left" vertical="center" wrapText="1"/>
    </xf>
    <xf numFmtId="0" fontId="2" fillId="0" borderId="0" xfId="2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0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HRISCHENKO\Users\User\Downloads\&#1044;&#1086;&#1076;&#1072;&#1090;&#1086;&#1082;%20&#8470;1%20&#1044;&#1086;&#1093;&#1086;&#1076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44;&#1086;&#1076;&#1072;&#1090;&#1086;&#1082;%201%20&#1044;&#1086;&#1093;&#1086;&#1076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6">
          <cell r="E106">
            <v>0</v>
          </cell>
          <cell r="G106">
            <v>0</v>
          </cell>
        </row>
        <row r="136">
          <cell r="E136">
            <v>7115875.2800000003</v>
          </cell>
          <cell r="G136">
            <v>5657640.8700000001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11">
          <cell r="E111">
            <v>26882366.82</v>
          </cell>
          <cell r="G111">
            <v>25192252.149999999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7"/>
  <sheetViews>
    <sheetView tabSelected="1" view="pageLayout" topLeftCell="B1" zoomScale="90" zoomScaleNormal="90" zoomScalePageLayoutView="90" workbookViewId="0">
      <selection activeCell="K3" sqref="K3"/>
    </sheetView>
  </sheetViews>
  <sheetFormatPr defaultRowHeight="12.75" x14ac:dyDescent="0.2"/>
  <cols>
    <col min="1" max="1" width="8.5703125" hidden="1" bestFit="1" customWidth="1"/>
    <col min="2" max="2" width="10.5703125" bestFit="1" customWidth="1"/>
    <col min="3" max="3" width="50.7109375" bestFit="1" customWidth="1"/>
    <col min="4" max="4" width="16" bestFit="1" customWidth="1"/>
    <col min="5" max="5" width="18.28515625" bestFit="1" customWidth="1"/>
    <col min="6" max="6" width="17.28515625" bestFit="1" customWidth="1"/>
    <col min="7" max="7" width="17" bestFit="1" customWidth="1"/>
    <col min="8" max="9" width="13.42578125" bestFit="1" customWidth="1"/>
    <col min="10" max="10" width="15.7109375" bestFit="1" customWidth="1"/>
    <col min="11" max="11" width="13" bestFit="1" customWidth="1"/>
    <col min="12" max="12" width="13.42578125" style="1" bestFit="1" customWidth="1"/>
    <col min="15" max="15" width="12" bestFit="1" customWidth="1"/>
  </cols>
  <sheetData>
    <row r="1" spans="1:12" ht="12.75" customHeight="1" x14ac:dyDescent="0.2">
      <c r="H1" s="2"/>
      <c r="I1" s="2"/>
      <c r="J1" s="2"/>
      <c r="K1" s="186" t="s">
        <v>180</v>
      </c>
    </row>
    <row r="2" spans="1:12" x14ac:dyDescent="0.2">
      <c r="H2" s="2"/>
      <c r="I2" s="2"/>
      <c r="J2" s="2"/>
      <c r="K2" s="187" t="s">
        <v>192</v>
      </c>
    </row>
    <row r="3" spans="1:12" x14ac:dyDescent="0.2">
      <c r="H3" s="2"/>
      <c r="I3" s="2"/>
      <c r="J3" s="2"/>
      <c r="K3" s="2"/>
    </row>
    <row r="4" spans="1:12" x14ac:dyDescent="0.2">
      <c r="H4" s="2"/>
      <c r="I4" s="2"/>
      <c r="J4" s="2"/>
      <c r="K4" s="2"/>
    </row>
    <row r="6" spans="1:12" ht="22.5" x14ac:dyDescent="0.3">
      <c r="A6" s="231" t="s">
        <v>184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</row>
    <row r="7" spans="1:12" ht="19.5" thickBot="1" x14ac:dyDescent="0.35">
      <c r="A7" s="232" t="s">
        <v>0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</row>
    <row r="8" spans="1:12" ht="13.5" thickBot="1" x14ac:dyDescent="0.25">
      <c r="A8" s="201"/>
      <c r="B8" s="202"/>
      <c r="C8" s="202"/>
      <c r="D8" s="202"/>
      <c r="E8" s="202"/>
      <c r="F8" s="202"/>
      <c r="G8" s="202"/>
      <c r="H8" s="202"/>
      <c r="I8" s="202"/>
      <c r="J8" s="202"/>
      <c r="K8" s="203" t="s">
        <v>1</v>
      </c>
    </row>
    <row r="9" spans="1:12" ht="30" customHeight="1" x14ac:dyDescent="0.2">
      <c r="A9" s="233" t="s">
        <v>2</v>
      </c>
      <c r="B9" s="235" t="s">
        <v>3</v>
      </c>
      <c r="C9" s="237" t="s">
        <v>4</v>
      </c>
      <c r="D9" s="239" t="s">
        <v>185</v>
      </c>
      <c r="E9" s="239" t="s">
        <v>171</v>
      </c>
      <c r="F9" s="239" t="s">
        <v>186</v>
      </c>
      <c r="G9" s="239" t="s">
        <v>187</v>
      </c>
      <c r="H9" s="239" t="s">
        <v>5</v>
      </c>
      <c r="I9" s="239"/>
      <c r="J9" s="239" t="s">
        <v>172</v>
      </c>
      <c r="K9" s="241"/>
    </row>
    <row r="10" spans="1:12" s="3" customFormat="1" ht="43.5" customHeight="1" thickBot="1" x14ac:dyDescent="0.25">
      <c r="A10" s="234"/>
      <c r="B10" s="236"/>
      <c r="C10" s="238"/>
      <c r="D10" s="240"/>
      <c r="E10" s="240"/>
      <c r="F10" s="240"/>
      <c r="G10" s="240"/>
      <c r="H10" s="199" t="s">
        <v>6</v>
      </c>
      <c r="I10" s="199" t="s">
        <v>7</v>
      </c>
      <c r="J10" s="199" t="s">
        <v>8</v>
      </c>
      <c r="K10" s="4" t="s">
        <v>9</v>
      </c>
      <c r="L10" s="5"/>
    </row>
    <row r="11" spans="1:12" s="3" customFormat="1" ht="15.75" customHeight="1" thickBot="1" x14ac:dyDescent="0.25">
      <c r="A11" s="6">
        <v>1</v>
      </c>
      <c r="B11" s="7"/>
      <c r="C11" s="8">
        <v>2</v>
      </c>
      <c r="D11" s="8">
        <v>3</v>
      </c>
      <c r="E11" s="8">
        <v>4</v>
      </c>
      <c r="F11" s="8">
        <v>5</v>
      </c>
      <c r="G11" s="8">
        <v>6</v>
      </c>
      <c r="H11" s="8" t="s">
        <v>10</v>
      </c>
      <c r="I11" s="8" t="s">
        <v>11</v>
      </c>
      <c r="J11" s="8" t="s">
        <v>12</v>
      </c>
      <c r="K11" s="9" t="s">
        <v>13</v>
      </c>
      <c r="L11" s="5"/>
    </row>
    <row r="12" spans="1:12" s="3" customFormat="1" ht="24" customHeight="1" thickBot="1" x14ac:dyDescent="0.25">
      <c r="A12" s="204"/>
      <c r="B12" s="10"/>
      <c r="C12" s="11" t="s">
        <v>14</v>
      </c>
      <c r="D12" s="11"/>
      <c r="E12" s="11"/>
      <c r="F12" s="11"/>
      <c r="G12" s="11"/>
      <c r="H12" s="11"/>
      <c r="I12" s="11"/>
      <c r="J12" s="11"/>
      <c r="K12" s="12"/>
      <c r="L12" s="5"/>
    </row>
    <row r="13" spans="1:12" s="3" customFormat="1" ht="15.75" customHeight="1" thickBot="1" x14ac:dyDescent="0.25">
      <c r="A13" s="13" t="s">
        <v>15</v>
      </c>
      <c r="B13" s="14"/>
      <c r="C13" s="15" t="s">
        <v>16</v>
      </c>
      <c r="D13" s="16">
        <f>SUM(D14:D16)</f>
        <v>24997962.609999999</v>
      </c>
      <c r="E13" s="17">
        <f>SUM(E14:E16)</f>
        <v>43096620</v>
      </c>
      <c r="F13" s="17">
        <f>SUM(F14:F16)</f>
        <v>41041145</v>
      </c>
      <c r="G13" s="16">
        <f>SUM(G14:G16)</f>
        <v>32610074.09</v>
      </c>
      <c r="H13" s="16">
        <f t="shared" ref="H13:H87" si="0">G13/E13*100</f>
        <v>75.667358809113111</v>
      </c>
      <c r="I13" s="16">
        <f t="shared" ref="I13:I87" si="1">G13/F13*100</f>
        <v>79.45702803856959</v>
      </c>
      <c r="J13" s="16">
        <f t="shared" ref="J13:J87" si="2">G13-D13</f>
        <v>7612111.4800000004</v>
      </c>
      <c r="K13" s="18">
        <f t="shared" ref="K13:K87" si="3">G13/D13*100</f>
        <v>130.45092753661015</v>
      </c>
      <c r="L13" s="5"/>
    </row>
    <row r="14" spans="1:12" ht="51" x14ac:dyDescent="0.2">
      <c r="A14" s="205" t="s">
        <v>17</v>
      </c>
      <c r="B14" s="19" t="s">
        <v>17</v>
      </c>
      <c r="C14" s="20" t="s">
        <v>18</v>
      </c>
      <c r="D14" s="21">
        <v>20436688.199999999</v>
      </c>
      <c r="E14" s="21">
        <v>33078905</v>
      </c>
      <c r="F14" s="21">
        <v>31817735</v>
      </c>
      <c r="G14" s="21">
        <v>25632898.690000001</v>
      </c>
      <c r="H14" s="22">
        <f t="shared" si="0"/>
        <v>77.490166890349002</v>
      </c>
      <c r="I14" s="22">
        <f t="shared" si="1"/>
        <v>80.561670056023786</v>
      </c>
      <c r="J14" s="22">
        <f t="shared" si="2"/>
        <v>5196210.4900000021</v>
      </c>
      <c r="K14" s="23">
        <f t="shared" si="3"/>
        <v>125.42589307596326</v>
      </c>
    </row>
    <row r="15" spans="1:12" ht="38.25" x14ac:dyDescent="0.2">
      <c r="A15" s="206" t="s">
        <v>19</v>
      </c>
      <c r="B15" s="24" t="s">
        <v>19</v>
      </c>
      <c r="C15" s="25" t="s">
        <v>20</v>
      </c>
      <c r="D15" s="26">
        <v>3842818.11</v>
      </c>
      <c r="E15" s="26">
        <v>8764040</v>
      </c>
      <c r="F15" s="26">
        <v>8070500</v>
      </c>
      <c r="G15" s="26">
        <v>6192702.3799999999</v>
      </c>
      <c r="H15" s="27">
        <f t="shared" si="0"/>
        <v>70.660361887896457</v>
      </c>
      <c r="I15" s="27">
        <f t="shared" si="1"/>
        <v>76.732573942134934</v>
      </c>
      <c r="J15" s="27">
        <f t="shared" si="2"/>
        <v>2349884.27</v>
      </c>
      <c r="K15" s="28">
        <f t="shared" si="3"/>
        <v>161.1500259115829</v>
      </c>
    </row>
    <row r="16" spans="1:12" ht="13.5" thickBot="1" x14ac:dyDescent="0.25">
      <c r="A16" s="207" t="s">
        <v>21</v>
      </c>
      <c r="B16" s="29" t="s">
        <v>21</v>
      </c>
      <c r="C16" s="30" t="s">
        <v>22</v>
      </c>
      <c r="D16" s="31">
        <v>718456.3</v>
      </c>
      <c r="E16" s="31">
        <v>1253675</v>
      </c>
      <c r="F16" s="31">
        <v>1152910</v>
      </c>
      <c r="G16" s="31">
        <v>784473.02</v>
      </c>
      <c r="H16" s="32">
        <f t="shared" si="0"/>
        <v>62.573874409236844</v>
      </c>
      <c r="I16" s="32">
        <f t="shared" si="1"/>
        <v>68.042867179571701</v>
      </c>
      <c r="J16" s="32">
        <f t="shared" si="2"/>
        <v>66016.719999999972</v>
      </c>
      <c r="K16" s="33">
        <f t="shared" si="3"/>
        <v>109.188689694836</v>
      </c>
    </row>
    <row r="17" spans="1:11" ht="13.5" thickBot="1" x14ac:dyDescent="0.25">
      <c r="A17" s="34">
        <v>1000</v>
      </c>
      <c r="B17" s="35"/>
      <c r="C17" s="36" t="s">
        <v>23</v>
      </c>
      <c r="D17" s="37">
        <f>SUM(D18:D38)</f>
        <v>116986263.76999998</v>
      </c>
      <c r="E17" s="37">
        <f>SUM(E18:E39)</f>
        <v>183785689.24999997</v>
      </c>
      <c r="F17" s="37">
        <f t="shared" ref="F17:G17" si="4">SUM(F18:F39)</f>
        <v>150383278.24999997</v>
      </c>
      <c r="G17" s="37">
        <f t="shared" si="4"/>
        <v>129918530.55</v>
      </c>
      <c r="H17" s="17">
        <f t="shared" si="0"/>
        <v>70.690232237437399</v>
      </c>
      <c r="I17" s="17">
        <f t="shared" si="1"/>
        <v>86.391606874017597</v>
      </c>
      <c r="J17" s="17">
        <f t="shared" si="2"/>
        <v>12932266.780000016</v>
      </c>
      <c r="K17" s="18">
        <f t="shared" si="3"/>
        <v>111.05451731104552</v>
      </c>
    </row>
    <row r="18" spans="1:11" x14ac:dyDescent="0.2">
      <c r="A18" s="208" t="s">
        <v>24</v>
      </c>
      <c r="B18" s="38">
        <v>1010</v>
      </c>
      <c r="C18" s="20" t="s">
        <v>25</v>
      </c>
      <c r="D18" s="21">
        <v>21789164.07</v>
      </c>
      <c r="E18" s="21">
        <v>31779503</v>
      </c>
      <c r="F18" s="21">
        <v>27405811</v>
      </c>
      <c r="G18" s="21">
        <v>22981631.719999999</v>
      </c>
      <c r="H18" s="22">
        <f t="shared" si="0"/>
        <v>72.315894052842793</v>
      </c>
      <c r="I18" s="22">
        <f t="shared" si="1"/>
        <v>83.856783949944045</v>
      </c>
      <c r="J18" s="22">
        <f t="shared" si="2"/>
        <v>1192467.6499999985</v>
      </c>
      <c r="K18" s="23">
        <f t="shared" si="3"/>
        <v>105.47275538505778</v>
      </c>
    </row>
    <row r="19" spans="1:11" ht="25.5" x14ac:dyDescent="0.2">
      <c r="A19" s="227" t="s">
        <v>26</v>
      </c>
      <c r="B19" s="39">
        <v>1021</v>
      </c>
      <c r="C19" s="25" t="s">
        <v>27</v>
      </c>
      <c r="D19" s="26">
        <v>24630364.829999998</v>
      </c>
      <c r="E19" s="26">
        <v>40899793</v>
      </c>
      <c r="F19" s="26">
        <v>37343890</v>
      </c>
      <c r="G19" s="26">
        <v>28609207.98</v>
      </c>
      <c r="H19" s="22">
        <f t="shared" si="0"/>
        <v>69.94951778851302</v>
      </c>
      <c r="I19" s="22">
        <f t="shared" si="1"/>
        <v>76.610144202974041</v>
      </c>
      <c r="J19" s="22">
        <f t="shared" si="2"/>
        <v>3978843.1500000022</v>
      </c>
      <c r="K19" s="23">
        <f t="shared" si="3"/>
        <v>116.15421930394525</v>
      </c>
    </row>
    <row r="20" spans="1:11" ht="33" customHeight="1" x14ac:dyDescent="0.2">
      <c r="A20" s="228"/>
      <c r="B20" s="39">
        <v>1031</v>
      </c>
      <c r="C20" s="25" t="s">
        <v>28</v>
      </c>
      <c r="D20" s="26">
        <v>53705400.289999999</v>
      </c>
      <c r="E20" s="26">
        <v>75546600</v>
      </c>
      <c r="F20" s="26">
        <v>56688500</v>
      </c>
      <c r="G20" s="26">
        <v>54893566.799999997</v>
      </c>
      <c r="H20" s="22">
        <f t="shared" si="0"/>
        <v>72.661862744319393</v>
      </c>
      <c r="I20" s="22">
        <f t="shared" si="1"/>
        <v>96.833690783845043</v>
      </c>
      <c r="J20" s="22">
        <f t="shared" si="2"/>
        <v>1188166.5099999979</v>
      </c>
      <c r="K20" s="23">
        <f t="shared" si="3"/>
        <v>102.21237809155895</v>
      </c>
    </row>
    <row r="21" spans="1:11" ht="25.5" hidden="1" x14ac:dyDescent="0.2">
      <c r="A21" s="228"/>
      <c r="B21" s="39">
        <v>1061</v>
      </c>
      <c r="C21" s="25" t="s">
        <v>29</v>
      </c>
      <c r="D21" s="26">
        <v>0</v>
      </c>
      <c r="E21" s="26">
        <v>0</v>
      </c>
      <c r="F21" s="26">
        <v>0</v>
      </c>
      <c r="G21" s="26">
        <v>0</v>
      </c>
      <c r="H21" s="22" t="e">
        <f t="shared" si="0"/>
        <v>#DIV/0!</v>
      </c>
      <c r="I21" s="22" t="e">
        <f t="shared" si="1"/>
        <v>#DIV/0!</v>
      </c>
      <c r="J21" s="22">
        <f t="shared" si="2"/>
        <v>0</v>
      </c>
      <c r="K21" s="23" t="e">
        <f t="shared" si="3"/>
        <v>#DIV/0!</v>
      </c>
    </row>
    <row r="22" spans="1:11" ht="25.5" x14ac:dyDescent="0.2">
      <c r="A22" s="209" t="s">
        <v>30</v>
      </c>
      <c r="B22" s="39">
        <v>1070</v>
      </c>
      <c r="C22" s="25" t="s">
        <v>31</v>
      </c>
      <c r="D22" s="26">
        <v>3283999.35</v>
      </c>
      <c r="E22" s="26">
        <v>4696157</v>
      </c>
      <c r="F22" s="26">
        <v>4138194</v>
      </c>
      <c r="G22" s="26">
        <v>3322556.25</v>
      </c>
      <c r="H22" s="22">
        <f t="shared" si="0"/>
        <v>70.750536023391035</v>
      </c>
      <c r="I22" s="22">
        <f t="shared" si="1"/>
        <v>80.29000694505865</v>
      </c>
      <c r="J22" s="22">
        <f t="shared" si="2"/>
        <v>38556.899999999907</v>
      </c>
      <c r="K22" s="23">
        <f t="shared" si="3"/>
        <v>101.17408366722118</v>
      </c>
    </row>
    <row r="23" spans="1:11" x14ac:dyDescent="0.2">
      <c r="A23" s="209" t="s">
        <v>32</v>
      </c>
      <c r="B23" s="39">
        <v>1080</v>
      </c>
      <c r="C23" s="25" t="s">
        <v>33</v>
      </c>
      <c r="D23" s="26">
        <v>4015269.94</v>
      </c>
      <c r="E23" s="26">
        <v>6177080</v>
      </c>
      <c r="F23" s="26">
        <v>5667030</v>
      </c>
      <c r="G23" s="26">
        <v>4583879.3099999996</v>
      </c>
      <c r="H23" s="22">
        <f t="shared" si="0"/>
        <v>74.207866985695503</v>
      </c>
      <c r="I23" s="22">
        <f t="shared" si="1"/>
        <v>80.886801552135765</v>
      </c>
      <c r="J23" s="22">
        <f t="shared" si="2"/>
        <v>568609.36999999965</v>
      </c>
      <c r="K23" s="23">
        <f t="shared" si="3"/>
        <v>114.16117417998551</v>
      </c>
    </row>
    <row r="24" spans="1:11" ht="12.75" hidden="1" customHeight="1" x14ac:dyDescent="0.2">
      <c r="A24" s="209" t="s">
        <v>34</v>
      </c>
      <c r="B24" s="39"/>
      <c r="C24" s="25" t="s">
        <v>35</v>
      </c>
      <c r="D24" s="26">
        <v>0</v>
      </c>
      <c r="E24" s="26">
        <v>0</v>
      </c>
      <c r="F24" s="26">
        <v>0</v>
      </c>
      <c r="G24" s="26">
        <v>0</v>
      </c>
      <c r="H24" s="22" t="e">
        <f t="shared" si="0"/>
        <v>#DIV/0!</v>
      </c>
      <c r="I24" s="22" t="e">
        <f t="shared" si="1"/>
        <v>#DIV/0!</v>
      </c>
      <c r="J24" s="22">
        <f t="shared" si="2"/>
        <v>0</v>
      </c>
      <c r="K24" s="23" t="e">
        <f t="shared" si="3"/>
        <v>#DIV/0!</v>
      </c>
    </row>
    <row r="25" spans="1:11" x14ac:dyDescent="0.2">
      <c r="A25" s="209" t="s">
        <v>36</v>
      </c>
      <c r="B25" s="39">
        <v>1141</v>
      </c>
      <c r="C25" s="25" t="s">
        <v>37</v>
      </c>
      <c r="D25" s="26">
        <v>7510843.0099999998</v>
      </c>
      <c r="E25" s="26">
        <v>11377761</v>
      </c>
      <c r="F25" s="26">
        <v>10428023</v>
      </c>
      <c r="G25" s="26">
        <v>8840904.8699999992</v>
      </c>
      <c r="H25" s="22">
        <f t="shared" si="0"/>
        <v>77.703380041117043</v>
      </c>
      <c r="I25" s="22">
        <f t="shared" si="1"/>
        <v>84.780258635793189</v>
      </c>
      <c r="J25" s="22">
        <f t="shared" si="2"/>
        <v>1330061.8599999994</v>
      </c>
      <c r="K25" s="23">
        <f t="shared" si="3"/>
        <v>117.70855625965213</v>
      </c>
    </row>
    <row r="26" spans="1:11" x14ac:dyDescent="0.2">
      <c r="A26" s="209" t="s">
        <v>38</v>
      </c>
      <c r="B26" s="39">
        <v>1142</v>
      </c>
      <c r="C26" s="25" t="s">
        <v>39</v>
      </c>
      <c r="D26" s="26">
        <v>115987.24</v>
      </c>
      <c r="E26" s="26">
        <v>553710</v>
      </c>
      <c r="F26" s="26">
        <v>333710</v>
      </c>
      <c r="G26" s="26">
        <v>184927.77</v>
      </c>
      <c r="H26" s="22">
        <f t="shared" si="0"/>
        <v>33.39794657853389</v>
      </c>
      <c r="I26" s="22">
        <f t="shared" si="1"/>
        <v>55.415711246291686</v>
      </c>
      <c r="J26" s="22">
        <f t="shared" si="2"/>
        <v>68940.529999999984</v>
      </c>
      <c r="K26" s="23">
        <f t="shared" si="3"/>
        <v>159.43802956256221</v>
      </c>
    </row>
    <row r="27" spans="1:11" ht="25.5" x14ac:dyDescent="0.2">
      <c r="A27" s="227" t="s">
        <v>40</v>
      </c>
      <c r="B27" s="39">
        <v>1151</v>
      </c>
      <c r="C27" s="25" t="s">
        <v>41</v>
      </c>
      <c r="D27" s="26">
        <v>120092.27</v>
      </c>
      <c r="E27" s="26">
        <v>189600</v>
      </c>
      <c r="F27" s="26">
        <v>139320</v>
      </c>
      <c r="G27" s="26">
        <v>119720.42</v>
      </c>
      <c r="H27" s="22">
        <f t="shared" si="0"/>
        <v>63.143681434599152</v>
      </c>
      <c r="I27" s="22">
        <f t="shared" si="1"/>
        <v>85.931969566465696</v>
      </c>
      <c r="J27" s="22">
        <f t="shared" si="2"/>
        <v>-371.85000000000582</v>
      </c>
      <c r="K27" s="23">
        <f t="shared" si="3"/>
        <v>99.690363084984568</v>
      </c>
    </row>
    <row r="28" spans="1:11" ht="25.5" x14ac:dyDescent="0.2">
      <c r="A28" s="228"/>
      <c r="B28" s="39">
        <v>1152</v>
      </c>
      <c r="C28" s="25" t="s">
        <v>42</v>
      </c>
      <c r="D28" s="26">
        <v>912503.8</v>
      </c>
      <c r="E28" s="26">
        <v>1618400</v>
      </c>
      <c r="F28" s="26">
        <v>1213300</v>
      </c>
      <c r="G28" s="26">
        <v>1044057.01</v>
      </c>
      <c r="H28" s="22">
        <f t="shared" si="0"/>
        <v>64.511678818586262</v>
      </c>
      <c r="I28" s="22">
        <f t="shared" si="1"/>
        <v>86.051018709305211</v>
      </c>
      <c r="J28" s="22">
        <f t="shared" si="2"/>
        <v>131553.20999999996</v>
      </c>
      <c r="K28" s="23">
        <f t="shared" si="3"/>
        <v>114.41673010019247</v>
      </c>
    </row>
    <row r="29" spans="1:11" ht="64.5" thickBot="1" x14ac:dyDescent="0.25">
      <c r="A29" s="229"/>
      <c r="B29" s="40">
        <v>1154</v>
      </c>
      <c r="C29" s="41" t="s">
        <v>43</v>
      </c>
      <c r="D29" s="42">
        <v>25857.1</v>
      </c>
      <c r="E29" s="42">
        <v>0</v>
      </c>
      <c r="F29" s="42">
        <v>0</v>
      </c>
      <c r="G29" s="42">
        <v>0</v>
      </c>
      <c r="H29" s="22" t="e">
        <f t="shared" si="0"/>
        <v>#DIV/0!</v>
      </c>
      <c r="I29" s="22" t="e">
        <f t="shared" si="1"/>
        <v>#DIV/0!</v>
      </c>
      <c r="J29" s="22">
        <f t="shared" si="2"/>
        <v>-25857.1</v>
      </c>
      <c r="K29" s="23">
        <f t="shared" si="3"/>
        <v>0</v>
      </c>
    </row>
    <row r="30" spans="1:11" ht="26.25" thickBot="1" x14ac:dyDescent="0.25">
      <c r="A30" s="210"/>
      <c r="B30" s="39">
        <v>1160</v>
      </c>
      <c r="C30" s="25" t="s">
        <v>44</v>
      </c>
      <c r="D30" s="26">
        <v>695872.55</v>
      </c>
      <c r="E30" s="26">
        <v>1165020</v>
      </c>
      <c r="F30" s="26">
        <v>1046435</v>
      </c>
      <c r="G30" s="26">
        <v>849986.96</v>
      </c>
      <c r="H30" s="22">
        <f t="shared" si="0"/>
        <v>72.959001562204946</v>
      </c>
      <c r="I30" s="22">
        <f t="shared" si="1"/>
        <v>81.226923793642229</v>
      </c>
      <c r="J30" s="22">
        <f t="shared" si="2"/>
        <v>154114.40999999992</v>
      </c>
      <c r="K30" s="23">
        <f t="shared" si="3"/>
        <v>122.14693049754584</v>
      </c>
    </row>
    <row r="31" spans="1:11" ht="64.5" thickBot="1" x14ac:dyDescent="0.25">
      <c r="A31" s="210"/>
      <c r="B31" s="39">
        <v>1183</v>
      </c>
      <c r="C31" s="25" t="s">
        <v>176</v>
      </c>
      <c r="D31" s="26">
        <v>0</v>
      </c>
      <c r="E31" s="26">
        <v>30043.85</v>
      </c>
      <c r="F31" s="26">
        <v>30043.85</v>
      </c>
      <c r="G31" s="26">
        <v>0</v>
      </c>
      <c r="H31" s="22">
        <f t="shared" si="0"/>
        <v>0</v>
      </c>
      <c r="I31" s="22">
        <f t="shared" si="1"/>
        <v>0</v>
      </c>
      <c r="J31" s="22">
        <f t="shared" si="2"/>
        <v>0</v>
      </c>
      <c r="K31" s="23" t="e">
        <f t="shared" si="3"/>
        <v>#DIV/0!</v>
      </c>
    </row>
    <row r="32" spans="1:11" ht="64.5" thickBot="1" x14ac:dyDescent="0.25">
      <c r="A32" s="210"/>
      <c r="B32" s="39">
        <v>1184</v>
      </c>
      <c r="C32" s="25" t="s">
        <v>181</v>
      </c>
      <c r="D32" s="26">
        <v>0</v>
      </c>
      <c r="E32" s="26">
        <v>270365.7</v>
      </c>
      <c r="F32" s="26">
        <v>270365.7</v>
      </c>
      <c r="G32" s="26">
        <v>0</v>
      </c>
      <c r="H32" s="22">
        <f t="shared" si="0"/>
        <v>0</v>
      </c>
      <c r="I32" s="22">
        <f t="shared" si="1"/>
        <v>0</v>
      </c>
      <c r="J32" s="22">
        <f t="shared" si="2"/>
        <v>0</v>
      </c>
      <c r="K32" s="23" t="e">
        <f t="shared" si="3"/>
        <v>#DIV/0!</v>
      </c>
    </row>
    <row r="33" spans="1:12" ht="39" thickBot="1" x14ac:dyDescent="0.25">
      <c r="A33" s="210"/>
      <c r="B33" s="38">
        <v>1200</v>
      </c>
      <c r="C33" s="20" t="s">
        <v>47</v>
      </c>
      <c r="D33" s="21">
        <v>177771.4</v>
      </c>
      <c r="E33" s="21">
        <v>279600</v>
      </c>
      <c r="F33" s="21">
        <v>196000</v>
      </c>
      <c r="G33" s="21">
        <v>168000</v>
      </c>
      <c r="H33" s="22">
        <f t="shared" si="0"/>
        <v>60.085836909871247</v>
      </c>
      <c r="I33" s="22">
        <f t="shared" si="1"/>
        <v>85.714285714285708</v>
      </c>
      <c r="J33" s="22">
        <f t="shared" si="2"/>
        <v>-9771.3999999999942</v>
      </c>
      <c r="K33" s="23">
        <f t="shared" si="3"/>
        <v>94.50339030912734</v>
      </c>
    </row>
    <row r="34" spans="1:12" ht="51.75" thickBot="1" x14ac:dyDescent="0.25">
      <c r="A34" s="210"/>
      <c r="B34" s="195">
        <v>1210</v>
      </c>
      <c r="C34" s="25" t="s">
        <v>48</v>
      </c>
      <c r="D34" s="26">
        <v>3137.92</v>
      </c>
      <c r="E34" s="26">
        <v>0</v>
      </c>
      <c r="F34" s="26">
        <v>0</v>
      </c>
      <c r="G34" s="26">
        <v>0</v>
      </c>
      <c r="H34" s="22" t="e">
        <f t="shared" si="0"/>
        <v>#DIV/0!</v>
      </c>
      <c r="I34" s="22" t="e">
        <f t="shared" si="1"/>
        <v>#DIV/0!</v>
      </c>
      <c r="J34" s="22">
        <f t="shared" si="2"/>
        <v>-3137.92</v>
      </c>
      <c r="K34" s="23">
        <f t="shared" si="3"/>
        <v>0</v>
      </c>
    </row>
    <row r="35" spans="1:12" ht="39" hidden="1" thickBot="1" x14ac:dyDescent="0.25">
      <c r="A35" s="210"/>
      <c r="B35" s="39">
        <v>1271</v>
      </c>
      <c r="C35" s="178" t="s">
        <v>168</v>
      </c>
      <c r="D35" s="26">
        <v>0</v>
      </c>
      <c r="E35" s="26">
        <v>0</v>
      </c>
      <c r="F35" s="26">
        <v>0</v>
      </c>
      <c r="G35" s="26">
        <v>0</v>
      </c>
      <c r="H35" s="22" t="e">
        <f t="shared" si="0"/>
        <v>#DIV/0!</v>
      </c>
      <c r="I35" s="22" t="e">
        <f t="shared" si="1"/>
        <v>#DIV/0!</v>
      </c>
      <c r="J35" s="22">
        <f t="shared" si="2"/>
        <v>0</v>
      </c>
      <c r="K35" s="23" t="e">
        <f t="shared" si="3"/>
        <v>#DIV/0!</v>
      </c>
    </row>
    <row r="36" spans="1:12" ht="51.75" thickBot="1" x14ac:dyDescent="0.25">
      <c r="A36" s="210"/>
      <c r="B36" s="39">
        <v>1275</v>
      </c>
      <c r="C36" s="25" t="s">
        <v>182</v>
      </c>
      <c r="D36" s="26">
        <v>0</v>
      </c>
      <c r="E36" s="26">
        <v>364340.1</v>
      </c>
      <c r="F36" s="26">
        <v>364340.1</v>
      </c>
      <c r="G36" s="26">
        <v>0</v>
      </c>
      <c r="H36" s="22">
        <f t="shared" si="0"/>
        <v>0</v>
      </c>
      <c r="I36" s="22">
        <f t="shared" si="1"/>
        <v>0</v>
      </c>
      <c r="J36" s="22">
        <f t="shared" si="2"/>
        <v>0</v>
      </c>
      <c r="K36" s="23" t="e">
        <f t="shared" si="3"/>
        <v>#DIV/0!</v>
      </c>
    </row>
    <row r="37" spans="1:12" ht="64.5" thickBot="1" x14ac:dyDescent="0.25">
      <c r="A37" s="210"/>
      <c r="B37" s="39">
        <v>1291</v>
      </c>
      <c r="C37" s="25" t="s">
        <v>163</v>
      </c>
      <c r="D37" s="26">
        <v>0</v>
      </c>
      <c r="E37" s="26">
        <v>13615.6</v>
      </c>
      <c r="F37" s="26">
        <v>13615.6</v>
      </c>
      <c r="G37" s="26">
        <v>10076.799999999999</v>
      </c>
      <c r="H37" s="27">
        <f t="shared" si="0"/>
        <v>74.009224712829393</v>
      </c>
      <c r="I37" s="27">
        <f t="shared" si="1"/>
        <v>74.009224712829393</v>
      </c>
      <c r="J37" s="22">
        <f t="shared" si="2"/>
        <v>10076.799999999999</v>
      </c>
      <c r="K37" s="23" t="e">
        <f t="shared" si="3"/>
        <v>#DIV/0!</v>
      </c>
    </row>
    <row r="38" spans="1:12" ht="39" hidden="1" thickBot="1" x14ac:dyDescent="0.25">
      <c r="A38" s="210"/>
      <c r="B38" s="40">
        <v>1403</v>
      </c>
      <c r="C38" s="41" t="s">
        <v>164</v>
      </c>
      <c r="D38" s="42">
        <v>0</v>
      </c>
      <c r="E38" s="42">
        <v>0</v>
      </c>
      <c r="F38" s="42">
        <v>0</v>
      </c>
      <c r="G38" s="42">
        <v>0</v>
      </c>
      <c r="H38" s="51" t="e">
        <f t="shared" si="0"/>
        <v>#DIV/0!</v>
      </c>
      <c r="I38" s="51" t="e">
        <f t="shared" si="1"/>
        <v>#DIV/0!</v>
      </c>
      <c r="J38" s="51">
        <f t="shared" si="2"/>
        <v>0</v>
      </c>
      <c r="K38" s="52" t="e">
        <f t="shared" si="3"/>
        <v>#DIV/0!</v>
      </c>
    </row>
    <row r="39" spans="1:12" ht="39" thickBot="1" x14ac:dyDescent="0.25">
      <c r="A39" s="210"/>
      <c r="B39" s="53">
        <v>1600</v>
      </c>
      <c r="C39" s="54" t="s">
        <v>173</v>
      </c>
      <c r="D39" s="55">
        <v>0</v>
      </c>
      <c r="E39" s="55">
        <v>8824100</v>
      </c>
      <c r="F39" s="55">
        <v>5104700</v>
      </c>
      <c r="G39" s="55">
        <v>4310014.66</v>
      </c>
      <c r="H39" s="184">
        <f t="shared" si="0"/>
        <v>48.843674255731464</v>
      </c>
      <c r="I39" s="184">
        <f t="shared" si="1"/>
        <v>84.432281231022401</v>
      </c>
      <c r="J39" s="184">
        <f t="shared" si="2"/>
        <v>4310014.66</v>
      </c>
      <c r="K39" s="56" t="e">
        <f t="shared" si="3"/>
        <v>#DIV/0!</v>
      </c>
    </row>
    <row r="40" spans="1:12" s="43" customFormat="1" ht="13.5" thickBot="1" x14ac:dyDescent="0.25">
      <c r="A40" s="34">
        <v>2000</v>
      </c>
      <c r="B40" s="35"/>
      <c r="C40" s="36" t="s">
        <v>49</v>
      </c>
      <c r="D40" s="44">
        <f>SUM(D41:D43)</f>
        <v>5059106.55</v>
      </c>
      <c r="E40" s="44">
        <f>SUM(E41:E43)</f>
        <v>9268586</v>
      </c>
      <c r="F40" s="44">
        <f>SUM(F41:F43)</f>
        <v>7823012</v>
      </c>
      <c r="G40" s="44">
        <f t="shared" ref="G40" si="5">SUM(G41:G43)</f>
        <v>5844295.7299999995</v>
      </c>
      <c r="H40" s="17">
        <f t="shared" si="0"/>
        <v>63.054879460577908</v>
      </c>
      <c r="I40" s="17">
        <f t="shared" si="1"/>
        <v>74.706465105767435</v>
      </c>
      <c r="J40" s="17">
        <f t="shared" si="2"/>
        <v>785189.1799999997</v>
      </c>
      <c r="K40" s="18">
        <f t="shared" si="3"/>
        <v>115.52031316675865</v>
      </c>
      <c r="L40" s="46"/>
    </row>
    <row r="41" spans="1:12" ht="25.5" x14ac:dyDescent="0.2">
      <c r="A41" s="209">
        <v>2010</v>
      </c>
      <c r="B41" s="39">
        <v>2010</v>
      </c>
      <c r="C41" s="25" t="s">
        <v>50</v>
      </c>
      <c r="D41" s="26">
        <v>4054769.84</v>
      </c>
      <c r="E41" s="26">
        <v>6977776</v>
      </c>
      <c r="F41" s="26">
        <v>5793252</v>
      </c>
      <c r="G41" s="26">
        <v>4588921.01</v>
      </c>
      <c r="H41" s="27">
        <f t="shared" si="0"/>
        <v>65.764808299951156</v>
      </c>
      <c r="I41" s="27">
        <f t="shared" si="1"/>
        <v>79.211486225698451</v>
      </c>
      <c r="J41" s="27">
        <f t="shared" si="2"/>
        <v>534151.16999999993</v>
      </c>
      <c r="K41" s="28">
        <f t="shared" si="3"/>
        <v>113.17340295694811</v>
      </c>
    </row>
    <row r="42" spans="1:12" ht="38.25" x14ac:dyDescent="0.2">
      <c r="A42" s="209">
        <v>2111</v>
      </c>
      <c r="B42" s="39">
        <v>2111</v>
      </c>
      <c r="C42" s="25" t="s">
        <v>51</v>
      </c>
      <c r="D42" s="26">
        <v>1004336.71</v>
      </c>
      <c r="E42" s="26">
        <v>1770810</v>
      </c>
      <c r="F42" s="26">
        <v>1523810</v>
      </c>
      <c r="G42" s="26">
        <v>1084702.8899999999</v>
      </c>
      <c r="H42" s="27">
        <f t="shared" si="0"/>
        <v>61.254617378487808</v>
      </c>
      <c r="I42" s="27">
        <f t="shared" si="1"/>
        <v>71.18360491137345</v>
      </c>
      <c r="J42" s="27">
        <f t="shared" si="2"/>
        <v>80366.179999999935</v>
      </c>
      <c r="K42" s="28">
        <f t="shared" si="3"/>
        <v>108.00191601081673</v>
      </c>
    </row>
    <row r="43" spans="1:12" ht="13.5" thickBot="1" x14ac:dyDescent="0.25">
      <c r="A43" s="211">
        <v>2144</v>
      </c>
      <c r="B43" s="40">
        <v>2152</v>
      </c>
      <c r="C43" s="25" t="s">
        <v>165</v>
      </c>
      <c r="D43" s="42">
        <v>0</v>
      </c>
      <c r="E43" s="42">
        <v>520000</v>
      </c>
      <c r="F43" s="42">
        <v>505950</v>
      </c>
      <c r="G43" s="42">
        <v>170671.83</v>
      </c>
      <c r="H43" s="27">
        <f t="shared" si="0"/>
        <v>32.821505769230768</v>
      </c>
      <c r="I43" s="27">
        <f t="shared" si="1"/>
        <v>33.732943966795133</v>
      </c>
      <c r="J43" s="27">
        <f t="shared" si="2"/>
        <v>170671.83</v>
      </c>
      <c r="K43" s="28" t="e">
        <f t="shared" si="3"/>
        <v>#DIV/0!</v>
      </c>
    </row>
    <row r="44" spans="1:12" s="43" customFormat="1" ht="13.5" thickBot="1" x14ac:dyDescent="0.25">
      <c r="A44" s="47">
        <v>3000</v>
      </c>
      <c r="B44" s="35"/>
      <c r="C44" s="36" t="s">
        <v>52</v>
      </c>
      <c r="D44" s="44">
        <f>SUM(D45:D57)</f>
        <v>14998658.73</v>
      </c>
      <c r="E44" s="44">
        <f>SUM(E45:E57)</f>
        <v>25002056</v>
      </c>
      <c r="F44" s="44">
        <f>SUM(F45:F57)</f>
        <v>21467307</v>
      </c>
      <c r="G44" s="44">
        <f>SUM(G45:G57)</f>
        <v>17620389.509999998</v>
      </c>
      <c r="H44" s="17">
        <f t="shared" si="0"/>
        <v>70.475762113323796</v>
      </c>
      <c r="I44" s="17">
        <f t="shared" si="1"/>
        <v>82.080111445743981</v>
      </c>
      <c r="J44" s="17">
        <f t="shared" si="2"/>
        <v>2621730.7799999975</v>
      </c>
      <c r="K44" s="18">
        <f t="shared" si="3"/>
        <v>117.47976820591342</v>
      </c>
      <c r="L44" s="46"/>
    </row>
    <row r="45" spans="1:12" s="43" customFormat="1" ht="25.5" hidden="1" x14ac:dyDescent="0.2">
      <c r="A45" s="209">
        <v>3032</v>
      </c>
      <c r="B45" s="48">
        <v>3032</v>
      </c>
      <c r="C45" s="20" t="s">
        <v>53</v>
      </c>
      <c r="D45" s="21">
        <v>0</v>
      </c>
      <c r="E45" s="21">
        <v>0</v>
      </c>
      <c r="F45" s="21">
        <v>0</v>
      </c>
      <c r="G45" s="21">
        <v>0</v>
      </c>
      <c r="H45" s="27" t="e">
        <f t="shared" si="0"/>
        <v>#DIV/0!</v>
      </c>
      <c r="I45" s="27" t="e">
        <f t="shared" si="1"/>
        <v>#DIV/0!</v>
      </c>
      <c r="J45" s="22">
        <f t="shared" si="2"/>
        <v>0</v>
      </c>
      <c r="K45" s="23" t="e">
        <f t="shared" si="3"/>
        <v>#DIV/0!</v>
      </c>
      <c r="L45" s="46"/>
    </row>
    <row r="46" spans="1:12" s="43" customFormat="1" ht="25.5" hidden="1" x14ac:dyDescent="0.2">
      <c r="A46" s="209">
        <v>3035</v>
      </c>
      <c r="B46" s="49">
        <v>3035</v>
      </c>
      <c r="C46" s="25" t="s">
        <v>54</v>
      </c>
      <c r="D46" s="26">
        <v>0</v>
      </c>
      <c r="E46" s="26">
        <v>0</v>
      </c>
      <c r="F46" s="26">
        <v>0</v>
      </c>
      <c r="G46" s="26">
        <v>0</v>
      </c>
      <c r="H46" s="27" t="e">
        <f t="shared" si="0"/>
        <v>#DIV/0!</v>
      </c>
      <c r="I46" s="27" t="e">
        <f t="shared" si="1"/>
        <v>#DIV/0!</v>
      </c>
      <c r="J46" s="22">
        <f t="shared" si="2"/>
        <v>0</v>
      </c>
      <c r="K46" s="23" t="e">
        <f t="shared" si="3"/>
        <v>#DIV/0!</v>
      </c>
      <c r="L46" s="46"/>
    </row>
    <row r="47" spans="1:12" s="43" customFormat="1" ht="25.5" x14ac:dyDescent="0.2">
      <c r="A47" s="209">
        <v>3050</v>
      </c>
      <c r="B47" s="49">
        <v>3050</v>
      </c>
      <c r="C47" s="25" t="s">
        <v>55</v>
      </c>
      <c r="D47" s="26">
        <v>27906.67</v>
      </c>
      <c r="E47" s="26">
        <v>41200</v>
      </c>
      <c r="F47" s="26">
        <v>29200</v>
      </c>
      <c r="G47" s="26">
        <v>28700.35</v>
      </c>
      <c r="H47" s="27">
        <f t="shared" si="0"/>
        <v>69.661043689320394</v>
      </c>
      <c r="I47" s="27">
        <f t="shared" si="1"/>
        <v>98.288869863013701</v>
      </c>
      <c r="J47" s="22">
        <f t="shared" si="2"/>
        <v>793.68000000000029</v>
      </c>
      <c r="K47" s="23">
        <f t="shared" si="3"/>
        <v>102.84405126086344</v>
      </c>
      <c r="L47" s="46"/>
    </row>
    <row r="48" spans="1:12" ht="51" x14ac:dyDescent="0.2">
      <c r="A48" s="208" t="s">
        <v>56</v>
      </c>
      <c r="B48" s="48">
        <v>3104</v>
      </c>
      <c r="C48" s="20" t="s">
        <v>57</v>
      </c>
      <c r="D48" s="21">
        <v>9683504.3000000007</v>
      </c>
      <c r="E48" s="21">
        <v>14815100</v>
      </c>
      <c r="F48" s="21">
        <v>12347500</v>
      </c>
      <c r="G48" s="21">
        <v>10335861.59</v>
      </c>
      <c r="H48" s="27">
        <f t="shared" si="0"/>
        <v>69.765722742337203</v>
      </c>
      <c r="I48" s="27">
        <f t="shared" si="1"/>
        <v>83.7081319295404</v>
      </c>
      <c r="J48" s="22">
        <f t="shared" si="2"/>
        <v>652357.28999999911</v>
      </c>
      <c r="K48" s="23">
        <f t="shared" si="3"/>
        <v>106.73678938728824</v>
      </c>
    </row>
    <row r="49" spans="1:13" ht="38.25" x14ac:dyDescent="0.2">
      <c r="A49" s="208"/>
      <c r="B49" s="197">
        <v>3114</v>
      </c>
      <c r="C49" s="20" t="s">
        <v>188</v>
      </c>
      <c r="D49" s="21"/>
      <c r="E49" s="21">
        <v>15700</v>
      </c>
      <c r="F49" s="21">
        <v>15700</v>
      </c>
      <c r="G49" s="21">
        <v>0</v>
      </c>
      <c r="H49" s="27">
        <f t="shared" si="0"/>
        <v>0</v>
      </c>
      <c r="I49" s="27">
        <f t="shared" si="1"/>
        <v>0</v>
      </c>
      <c r="J49" s="22">
        <f t="shared" si="2"/>
        <v>0</v>
      </c>
      <c r="K49" s="23" t="e">
        <f t="shared" si="3"/>
        <v>#DIV/0!</v>
      </c>
    </row>
    <row r="50" spans="1:13" ht="25.5" x14ac:dyDescent="0.2">
      <c r="A50" s="209" t="s">
        <v>58</v>
      </c>
      <c r="B50" s="39">
        <v>3121</v>
      </c>
      <c r="C50" s="25" t="s">
        <v>59</v>
      </c>
      <c r="D50" s="26">
        <v>1734553.48</v>
      </c>
      <c r="E50" s="26">
        <v>3286506</v>
      </c>
      <c r="F50" s="26">
        <v>2854002</v>
      </c>
      <c r="G50" s="26">
        <v>2169869.12</v>
      </c>
      <c r="H50" s="27">
        <f t="shared" si="0"/>
        <v>66.023586142852025</v>
      </c>
      <c r="I50" s="27">
        <f t="shared" si="1"/>
        <v>76.028997877366592</v>
      </c>
      <c r="J50" s="22">
        <f t="shared" si="2"/>
        <v>435315.64000000013</v>
      </c>
      <c r="K50" s="23">
        <f t="shared" si="3"/>
        <v>125.09669750857148</v>
      </c>
    </row>
    <row r="51" spans="1:13" ht="38.25" x14ac:dyDescent="0.2">
      <c r="A51" s="212"/>
      <c r="B51" s="50">
        <v>3133</v>
      </c>
      <c r="C51" s="25" t="s">
        <v>174</v>
      </c>
      <c r="D51" s="31">
        <v>0</v>
      </c>
      <c r="E51" s="31">
        <v>234000</v>
      </c>
      <c r="F51" s="31">
        <v>233000</v>
      </c>
      <c r="G51" s="31">
        <v>0</v>
      </c>
      <c r="H51" s="27">
        <f t="shared" si="0"/>
        <v>0</v>
      </c>
      <c r="I51" s="27">
        <f t="shared" si="1"/>
        <v>0</v>
      </c>
      <c r="J51" s="22">
        <f t="shared" si="2"/>
        <v>0</v>
      </c>
      <c r="K51" s="23" t="e">
        <f t="shared" si="3"/>
        <v>#DIV/0!</v>
      </c>
    </row>
    <row r="52" spans="1:13" ht="63.75" x14ac:dyDescent="0.2">
      <c r="A52" s="212">
        <v>3160</v>
      </c>
      <c r="B52" s="50">
        <v>3160</v>
      </c>
      <c r="C52" s="25" t="s">
        <v>60</v>
      </c>
      <c r="D52" s="31">
        <v>1251847.33</v>
      </c>
      <c r="E52" s="31">
        <v>1500000</v>
      </c>
      <c r="F52" s="31">
        <v>1140000</v>
      </c>
      <c r="G52" s="31">
        <v>976435.03</v>
      </c>
      <c r="H52" s="27">
        <f t="shared" si="0"/>
        <v>65.095668666666668</v>
      </c>
      <c r="I52" s="27">
        <f t="shared" si="1"/>
        <v>85.652195614035094</v>
      </c>
      <c r="J52" s="22">
        <f t="shared" si="2"/>
        <v>-275412.30000000005</v>
      </c>
      <c r="K52" s="23">
        <f t="shared" si="3"/>
        <v>77.999529703034952</v>
      </c>
    </row>
    <row r="53" spans="1:13" ht="51" hidden="1" x14ac:dyDescent="0.2">
      <c r="A53" s="212">
        <v>3180</v>
      </c>
      <c r="B53" s="50">
        <v>3180</v>
      </c>
      <c r="C53" s="25" t="s">
        <v>61</v>
      </c>
      <c r="D53" s="31">
        <v>0</v>
      </c>
      <c r="E53" s="31">
        <v>0</v>
      </c>
      <c r="F53" s="31">
        <v>0</v>
      </c>
      <c r="G53" s="31">
        <v>0</v>
      </c>
      <c r="H53" s="27" t="e">
        <f t="shared" si="0"/>
        <v>#DIV/0!</v>
      </c>
      <c r="I53" s="27" t="e">
        <f t="shared" si="1"/>
        <v>#DIV/0!</v>
      </c>
      <c r="J53" s="22">
        <f t="shared" si="2"/>
        <v>0</v>
      </c>
      <c r="K53" s="23" t="e">
        <f t="shared" si="3"/>
        <v>#DIV/0!</v>
      </c>
    </row>
    <row r="54" spans="1:13" x14ac:dyDescent="0.2">
      <c r="A54" s="212"/>
      <c r="B54" s="50">
        <v>3191</v>
      </c>
      <c r="C54" s="25" t="s">
        <v>175</v>
      </c>
      <c r="D54" s="31"/>
      <c r="E54" s="31">
        <v>120000</v>
      </c>
      <c r="F54" s="31">
        <v>90500</v>
      </c>
      <c r="G54" s="31">
        <v>21731</v>
      </c>
      <c r="H54" s="27">
        <f t="shared" si="0"/>
        <v>18.109166666666667</v>
      </c>
      <c r="I54" s="27">
        <f t="shared" si="1"/>
        <v>24.012154696132594</v>
      </c>
      <c r="J54" s="22"/>
      <c r="K54" s="23"/>
    </row>
    <row r="55" spans="1:13" ht="38.25" x14ac:dyDescent="0.2">
      <c r="A55" s="212">
        <v>3192</v>
      </c>
      <c r="B55" s="50">
        <v>3192</v>
      </c>
      <c r="C55" s="25" t="s">
        <v>62</v>
      </c>
      <c r="D55" s="31">
        <v>8926.9500000000007</v>
      </c>
      <c r="E55" s="31">
        <v>0</v>
      </c>
      <c r="F55" s="31">
        <v>0</v>
      </c>
      <c r="G55" s="31">
        <v>0</v>
      </c>
      <c r="H55" s="27" t="e">
        <f t="shared" si="0"/>
        <v>#DIV/0!</v>
      </c>
      <c r="I55" s="27" t="e">
        <f t="shared" si="1"/>
        <v>#DIV/0!</v>
      </c>
      <c r="J55" s="22">
        <f t="shared" si="2"/>
        <v>-8926.9500000000007</v>
      </c>
      <c r="K55" s="23">
        <f t="shared" si="3"/>
        <v>0</v>
      </c>
    </row>
    <row r="56" spans="1:13" ht="51" x14ac:dyDescent="0.2">
      <c r="A56" s="212"/>
      <c r="B56" s="50">
        <v>3193</v>
      </c>
      <c r="C56" s="30" t="s">
        <v>189</v>
      </c>
      <c r="D56" s="31"/>
      <c r="E56" s="31">
        <v>168935</v>
      </c>
      <c r="F56" s="31">
        <v>76790</v>
      </c>
      <c r="G56" s="31">
        <v>61562.42</v>
      </c>
      <c r="H56" s="27">
        <f t="shared" si="0"/>
        <v>36.441483410779291</v>
      </c>
      <c r="I56" s="27">
        <f t="shared" si="1"/>
        <v>80.169839822893607</v>
      </c>
      <c r="J56" s="22"/>
      <c r="K56" s="23"/>
    </row>
    <row r="57" spans="1:13" ht="26.25" thickBot="1" x14ac:dyDescent="0.25">
      <c r="A57" s="212" t="s">
        <v>63</v>
      </c>
      <c r="B57" s="50">
        <v>3242</v>
      </c>
      <c r="C57" s="30" t="s">
        <v>64</v>
      </c>
      <c r="D57" s="31">
        <v>2291920</v>
      </c>
      <c r="E57" s="31">
        <v>4820615</v>
      </c>
      <c r="F57" s="31">
        <v>4680615</v>
      </c>
      <c r="G57" s="31">
        <v>4026230</v>
      </c>
      <c r="H57" s="27">
        <f t="shared" si="0"/>
        <v>83.521086002512121</v>
      </c>
      <c r="I57" s="27">
        <f t="shared" si="1"/>
        <v>86.019251743627706</v>
      </c>
      <c r="J57" s="22">
        <f t="shared" si="2"/>
        <v>1734310</v>
      </c>
      <c r="K57" s="23">
        <f t="shared" si="3"/>
        <v>175.67061677545465</v>
      </c>
    </row>
    <row r="58" spans="1:13" s="43" customFormat="1" ht="13.5" thickBot="1" x14ac:dyDescent="0.25">
      <c r="A58" s="34">
        <v>4000</v>
      </c>
      <c r="B58" s="35"/>
      <c r="C58" s="36" t="s">
        <v>65</v>
      </c>
      <c r="D58" s="44">
        <f>SUM(D59:D63)</f>
        <v>13006312.290000001</v>
      </c>
      <c r="E58" s="44">
        <f>SUM(E59:E63)</f>
        <v>19654100</v>
      </c>
      <c r="F58" s="44">
        <f>SUM(F59:F63)</f>
        <v>18191850</v>
      </c>
      <c r="G58" s="44">
        <f>SUM(G59:G63)</f>
        <v>14350024.09</v>
      </c>
      <c r="H58" s="17">
        <f t="shared" si="0"/>
        <v>73.012878178090062</v>
      </c>
      <c r="I58" s="17">
        <f t="shared" si="1"/>
        <v>78.881609566921455</v>
      </c>
      <c r="J58" s="17">
        <f t="shared" si="2"/>
        <v>1343711.7999999989</v>
      </c>
      <c r="K58" s="18">
        <f t="shared" si="3"/>
        <v>110.33122817628423</v>
      </c>
      <c r="L58" s="46"/>
    </row>
    <row r="59" spans="1:13" x14ac:dyDescent="0.2">
      <c r="A59" s="205" t="s">
        <v>66</v>
      </c>
      <c r="B59" s="38">
        <v>4030</v>
      </c>
      <c r="C59" s="20" t="s">
        <v>67</v>
      </c>
      <c r="D59" s="21">
        <v>3641921.69</v>
      </c>
      <c r="E59" s="21">
        <v>5118400</v>
      </c>
      <c r="F59" s="21">
        <v>4712300</v>
      </c>
      <c r="G59" s="21">
        <v>4077841.22</v>
      </c>
      <c r="H59" s="22">
        <f t="shared" si="0"/>
        <v>79.670233276023765</v>
      </c>
      <c r="I59" s="22">
        <f t="shared" si="1"/>
        <v>86.536112301848362</v>
      </c>
      <c r="J59" s="22">
        <f t="shared" si="2"/>
        <v>435919.53000000026</v>
      </c>
      <c r="K59" s="23">
        <f t="shared" si="3"/>
        <v>111.96949212820664</v>
      </c>
    </row>
    <row r="60" spans="1:13" x14ac:dyDescent="0.2">
      <c r="A60" s="206" t="s">
        <v>68</v>
      </c>
      <c r="B60" s="39">
        <v>4040</v>
      </c>
      <c r="C60" s="25" t="s">
        <v>69</v>
      </c>
      <c r="D60" s="26">
        <v>386974.21</v>
      </c>
      <c r="E60" s="26">
        <v>700300</v>
      </c>
      <c r="F60" s="26">
        <v>642000</v>
      </c>
      <c r="G60" s="26">
        <v>411932.21</v>
      </c>
      <c r="H60" s="22">
        <f t="shared" si="0"/>
        <v>58.822249036127374</v>
      </c>
      <c r="I60" s="22">
        <f t="shared" si="1"/>
        <v>64.163895638629285</v>
      </c>
      <c r="J60" s="22">
        <f t="shared" si="2"/>
        <v>24958</v>
      </c>
      <c r="K60" s="23">
        <f t="shared" si="3"/>
        <v>106.44952540894133</v>
      </c>
    </row>
    <row r="61" spans="1:13" ht="25.5" x14ac:dyDescent="0.2">
      <c r="A61" s="206" t="s">
        <v>70</v>
      </c>
      <c r="B61" s="39">
        <v>4060</v>
      </c>
      <c r="C61" s="25" t="s">
        <v>71</v>
      </c>
      <c r="D61" s="26">
        <v>8099597.9100000001</v>
      </c>
      <c r="E61" s="26">
        <v>12208400</v>
      </c>
      <c r="F61" s="26">
        <v>11443050</v>
      </c>
      <c r="G61" s="26">
        <v>8784363.5299999993</v>
      </c>
      <c r="H61" s="22">
        <f t="shared" si="0"/>
        <v>71.953438042659144</v>
      </c>
      <c r="I61" s="22">
        <f t="shared" si="1"/>
        <v>76.765928052398607</v>
      </c>
      <c r="J61" s="22">
        <f t="shared" si="2"/>
        <v>684765.61999999918</v>
      </c>
      <c r="K61" s="23">
        <f t="shared" si="3"/>
        <v>108.45431622172956</v>
      </c>
      <c r="M61" s="1"/>
    </row>
    <row r="62" spans="1:13" ht="25.5" x14ac:dyDescent="0.2">
      <c r="A62" s="206" t="s">
        <v>72</v>
      </c>
      <c r="B62" s="39">
        <v>4081</v>
      </c>
      <c r="C62" s="25" t="s">
        <v>73</v>
      </c>
      <c r="D62" s="26">
        <v>678456.33</v>
      </c>
      <c r="E62" s="26">
        <v>1207000</v>
      </c>
      <c r="F62" s="26">
        <v>1104500</v>
      </c>
      <c r="G62" s="26">
        <v>944653.52</v>
      </c>
      <c r="H62" s="22">
        <f t="shared" si="0"/>
        <v>78.26458326429163</v>
      </c>
      <c r="I62" s="22">
        <f t="shared" si="1"/>
        <v>85.527706654594837</v>
      </c>
      <c r="J62" s="22">
        <f t="shared" si="2"/>
        <v>266197.19000000006</v>
      </c>
      <c r="K62" s="23">
        <f t="shared" si="3"/>
        <v>139.23571469957398</v>
      </c>
    </row>
    <row r="63" spans="1:13" ht="13.5" thickBot="1" x14ac:dyDescent="0.25">
      <c r="A63" s="207" t="s">
        <v>74</v>
      </c>
      <c r="B63" s="50">
        <v>4082</v>
      </c>
      <c r="C63" s="30" t="s">
        <v>75</v>
      </c>
      <c r="D63" s="31">
        <v>199362.15</v>
      </c>
      <c r="E63" s="31">
        <v>420000</v>
      </c>
      <c r="F63" s="31">
        <v>290000</v>
      </c>
      <c r="G63" s="31">
        <v>131233.60999999999</v>
      </c>
      <c r="H63" s="22">
        <f t="shared" si="0"/>
        <v>31.246097619047614</v>
      </c>
      <c r="I63" s="22">
        <f t="shared" si="1"/>
        <v>45.25296896551724</v>
      </c>
      <c r="J63" s="22">
        <f t="shared" si="2"/>
        <v>-68128.540000000008</v>
      </c>
      <c r="K63" s="23">
        <f t="shared" si="3"/>
        <v>65.826742939921132</v>
      </c>
    </row>
    <row r="64" spans="1:13" s="43" customFormat="1" ht="13.5" thickBot="1" x14ac:dyDescent="0.25">
      <c r="A64" s="34">
        <v>5000</v>
      </c>
      <c r="B64" s="35"/>
      <c r="C64" s="36" t="s">
        <v>76</v>
      </c>
      <c r="D64" s="44">
        <f>SUM(D65:D69)</f>
        <v>1447918.8099999998</v>
      </c>
      <c r="E64" s="44">
        <f>SUM(E65:E69)</f>
        <v>2715074</v>
      </c>
      <c r="F64" s="44">
        <f>SUM(F65:F69)</f>
        <v>2220409</v>
      </c>
      <c r="G64" s="44">
        <f>SUM(G65:G69)</f>
        <v>1674654.39</v>
      </c>
      <c r="H64" s="17">
        <f t="shared" si="0"/>
        <v>61.679880180061389</v>
      </c>
      <c r="I64" s="17">
        <f t="shared" si="1"/>
        <v>75.420987304591179</v>
      </c>
      <c r="J64" s="17">
        <f t="shared" si="2"/>
        <v>226735.58000000007</v>
      </c>
      <c r="K64" s="18">
        <f t="shared" si="3"/>
        <v>115.6594125605703</v>
      </c>
      <c r="L64" s="46"/>
    </row>
    <row r="65" spans="1:12" ht="25.5" x14ac:dyDescent="0.2">
      <c r="A65" s="205" t="s">
        <v>77</v>
      </c>
      <c r="B65" s="38">
        <v>5011</v>
      </c>
      <c r="C65" s="20" t="s">
        <v>78</v>
      </c>
      <c r="D65" s="21">
        <v>32498.16</v>
      </c>
      <c r="E65" s="21">
        <v>70000</v>
      </c>
      <c r="F65" s="21">
        <v>50000</v>
      </c>
      <c r="G65" s="21">
        <v>48944.9</v>
      </c>
      <c r="H65" s="22">
        <f t="shared" si="0"/>
        <v>69.921285714285716</v>
      </c>
      <c r="I65" s="22">
        <f t="shared" si="1"/>
        <v>97.889800000000008</v>
      </c>
      <c r="J65" s="22">
        <f t="shared" si="2"/>
        <v>16446.740000000002</v>
      </c>
      <c r="K65" s="23">
        <f t="shared" si="3"/>
        <v>150.60821904994006</v>
      </c>
    </row>
    <row r="66" spans="1:12" ht="25.5" x14ac:dyDescent="0.2">
      <c r="A66" s="206" t="s">
        <v>79</v>
      </c>
      <c r="B66" s="39">
        <v>5012</v>
      </c>
      <c r="C66" s="25" t="s">
        <v>80</v>
      </c>
      <c r="D66" s="26">
        <v>11660</v>
      </c>
      <c r="E66" s="26">
        <v>70000</v>
      </c>
      <c r="F66" s="26">
        <v>42000</v>
      </c>
      <c r="G66" s="26">
        <v>33350.800000000003</v>
      </c>
      <c r="H66" s="22">
        <f t="shared" si="0"/>
        <v>47.644000000000005</v>
      </c>
      <c r="I66" s="22">
        <f t="shared" si="1"/>
        <v>79.406666666666666</v>
      </c>
      <c r="J66" s="22">
        <f t="shared" si="2"/>
        <v>21690.800000000003</v>
      </c>
      <c r="K66" s="23">
        <f t="shared" si="3"/>
        <v>286.02744425385936</v>
      </c>
    </row>
    <row r="67" spans="1:12" ht="26.25" thickBot="1" x14ac:dyDescent="0.25">
      <c r="A67" s="207" t="s">
        <v>81</v>
      </c>
      <c r="B67" s="50">
        <v>5031</v>
      </c>
      <c r="C67" s="30" t="s">
        <v>82</v>
      </c>
      <c r="D67" s="31">
        <v>1403760.65</v>
      </c>
      <c r="E67" s="31">
        <v>2575074</v>
      </c>
      <c r="F67" s="31">
        <v>2128409</v>
      </c>
      <c r="G67" s="31">
        <v>1592358.69</v>
      </c>
      <c r="H67" s="51">
        <f t="shared" si="0"/>
        <v>61.837395352521909</v>
      </c>
      <c r="I67" s="51">
        <f t="shared" si="1"/>
        <v>74.814506516369732</v>
      </c>
      <c r="J67" s="51">
        <f t="shared" si="2"/>
        <v>188598.04000000004</v>
      </c>
      <c r="K67" s="52">
        <f t="shared" si="3"/>
        <v>113.4351992271617</v>
      </c>
    </row>
    <row r="68" spans="1:12" ht="25.5" hidden="1" customHeight="1" x14ac:dyDescent="0.2">
      <c r="A68" s="205"/>
      <c r="B68" s="39">
        <v>5049</v>
      </c>
      <c r="C68" s="25" t="s">
        <v>83</v>
      </c>
      <c r="D68" s="26">
        <v>0</v>
      </c>
      <c r="E68" s="26">
        <v>0</v>
      </c>
      <c r="F68" s="26">
        <v>0</v>
      </c>
      <c r="G68" s="26">
        <v>0</v>
      </c>
      <c r="H68" s="27" t="e">
        <f t="shared" si="0"/>
        <v>#DIV/0!</v>
      </c>
      <c r="I68" s="27" t="e">
        <f t="shared" si="1"/>
        <v>#DIV/0!</v>
      </c>
      <c r="J68" s="27">
        <f t="shared" si="2"/>
        <v>0</v>
      </c>
      <c r="K68" s="28" t="e">
        <f t="shared" si="3"/>
        <v>#DIV/0!</v>
      </c>
    </row>
    <row r="69" spans="1:12" ht="26.25" hidden="1" thickBot="1" x14ac:dyDescent="0.25">
      <c r="A69" s="213"/>
      <c r="B69" s="124">
        <v>5062</v>
      </c>
      <c r="C69" s="171" t="s">
        <v>166</v>
      </c>
      <c r="D69" s="172">
        <v>0</v>
      </c>
      <c r="E69" s="172">
        <v>0</v>
      </c>
      <c r="F69" s="172">
        <v>0</v>
      </c>
      <c r="G69" s="172">
        <v>0</v>
      </c>
      <c r="H69" s="173" t="e">
        <f t="shared" si="0"/>
        <v>#DIV/0!</v>
      </c>
      <c r="I69" s="173" t="e">
        <f t="shared" si="1"/>
        <v>#DIV/0!</v>
      </c>
      <c r="J69" s="173">
        <f t="shared" si="2"/>
        <v>0</v>
      </c>
      <c r="K69" s="174" t="e">
        <f t="shared" si="3"/>
        <v>#DIV/0!</v>
      </c>
    </row>
    <row r="70" spans="1:12" s="43" customFormat="1" ht="13.5" thickBot="1" x14ac:dyDescent="0.25">
      <c r="A70" s="34">
        <v>6000</v>
      </c>
      <c r="B70" s="35"/>
      <c r="C70" s="36" t="s">
        <v>84</v>
      </c>
      <c r="D70" s="44">
        <f>SUM(D71:D76)</f>
        <v>7984552.6099999994</v>
      </c>
      <c r="E70" s="44">
        <f>SUM(E71:E76)</f>
        <v>14478566</v>
      </c>
      <c r="F70" s="44">
        <f>SUM(F71:F76)</f>
        <v>13847996</v>
      </c>
      <c r="G70" s="44">
        <f>SUM(G71:G76)</f>
        <v>9640830.3000000007</v>
      </c>
      <c r="H70" s="17">
        <f t="shared" si="0"/>
        <v>66.58691406317449</v>
      </c>
      <c r="I70" s="17">
        <f t="shared" si="1"/>
        <v>69.61895641795391</v>
      </c>
      <c r="J70" s="17">
        <f t="shared" si="2"/>
        <v>1656277.6900000013</v>
      </c>
      <c r="K70" s="18">
        <f t="shared" si="3"/>
        <v>120.74352529064245</v>
      </c>
      <c r="L70" s="46"/>
    </row>
    <row r="71" spans="1:12" ht="25.5" hidden="1" customHeight="1" x14ac:dyDescent="0.2">
      <c r="A71" s="205" t="s">
        <v>85</v>
      </c>
      <c r="B71" s="38">
        <v>6016</v>
      </c>
      <c r="C71" s="20" t="s">
        <v>86</v>
      </c>
      <c r="D71" s="21">
        <v>0</v>
      </c>
      <c r="E71" s="21">
        <v>0</v>
      </c>
      <c r="F71" s="21">
        <v>0</v>
      </c>
      <c r="G71" s="21">
        <v>0</v>
      </c>
      <c r="H71" s="27" t="e">
        <f t="shared" si="0"/>
        <v>#DIV/0!</v>
      </c>
      <c r="I71" s="27" t="e">
        <f t="shared" si="1"/>
        <v>#DIV/0!</v>
      </c>
      <c r="J71" s="27">
        <f t="shared" si="2"/>
        <v>0</v>
      </c>
      <c r="K71" s="28" t="e">
        <f t="shared" si="3"/>
        <v>#DIV/0!</v>
      </c>
    </row>
    <row r="72" spans="1:12" ht="38.25" x14ac:dyDescent="0.2">
      <c r="A72" s="206" t="s">
        <v>87</v>
      </c>
      <c r="B72" s="39">
        <v>6020</v>
      </c>
      <c r="C72" s="25" t="s">
        <v>88</v>
      </c>
      <c r="D72" s="26">
        <v>6629910.3799999999</v>
      </c>
      <c r="E72" s="26">
        <v>9622100</v>
      </c>
      <c r="F72" s="26">
        <v>9477000</v>
      </c>
      <c r="G72" s="26">
        <v>7737035.2300000004</v>
      </c>
      <c r="H72" s="27">
        <f t="shared" si="0"/>
        <v>80.409008740295789</v>
      </c>
      <c r="I72" s="27">
        <f t="shared" si="1"/>
        <v>81.640131159649684</v>
      </c>
      <c r="J72" s="27">
        <f t="shared" si="2"/>
        <v>1107124.8500000006</v>
      </c>
      <c r="K72" s="28">
        <f t="shared" si="3"/>
        <v>116.6989414116334</v>
      </c>
    </row>
    <row r="73" spans="1:12" x14ac:dyDescent="0.2">
      <c r="A73" s="206" t="s">
        <v>89</v>
      </c>
      <c r="B73" s="39">
        <v>6030</v>
      </c>
      <c r="C73" s="25" t="s">
        <v>90</v>
      </c>
      <c r="D73" s="26">
        <v>1040088.31</v>
      </c>
      <c r="E73" s="26">
        <v>3559050</v>
      </c>
      <c r="F73" s="26">
        <v>3098580</v>
      </c>
      <c r="G73" s="26">
        <v>1529489.89</v>
      </c>
      <c r="H73" s="27">
        <f t="shared" si="0"/>
        <v>42.974667116224836</v>
      </c>
      <c r="I73" s="27">
        <f t="shared" si="1"/>
        <v>49.360994068250612</v>
      </c>
      <c r="J73" s="27">
        <f t="shared" si="2"/>
        <v>489401.57999999984</v>
      </c>
      <c r="K73" s="28">
        <f t="shared" si="3"/>
        <v>147.0538487255952</v>
      </c>
    </row>
    <row r="74" spans="1:12" x14ac:dyDescent="0.2">
      <c r="A74" s="206" t="s">
        <v>91</v>
      </c>
      <c r="B74" s="39">
        <v>6040</v>
      </c>
      <c r="C74" s="25" t="s">
        <v>92</v>
      </c>
      <c r="D74" s="26">
        <v>80250.8</v>
      </c>
      <c r="E74" s="26">
        <v>233000</v>
      </c>
      <c r="F74" s="26">
        <v>233000</v>
      </c>
      <c r="G74" s="26">
        <v>154822.1</v>
      </c>
      <c r="H74" s="27">
        <f t="shared" si="0"/>
        <v>66.447253218884129</v>
      </c>
      <c r="I74" s="27">
        <f t="shared" si="1"/>
        <v>66.447253218884129</v>
      </c>
      <c r="J74" s="27">
        <f t="shared" si="2"/>
        <v>74571.3</v>
      </c>
      <c r="K74" s="28">
        <f t="shared" si="3"/>
        <v>192.92281198442882</v>
      </c>
    </row>
    <row r="75" spans="1:12" ht="67.5" customHeight="1" x14ac:dyDescent="0.2">
      <c r="A75" s="206" t="s">
        <v>93</v>
      </c>
      <c r="B75" s="39">
        <v>6071</v>
      </c>
      <c r="C75" s="188" t="s">
        <v>94</v>
      </c>
      <c r="D75" s="26">
        <v>183853.12</v>
      </c>
      <c r="E75" s="26">
        <v>400000</v>
      </c>
      <c r="F75" s="26">
        <v>378000</v>
      </c>
      <c r="G75" s="26">
        <v>175633.08</v>
      </c>
      <c r="H75" s="27">
        <f t="shared" si="0"/>
        <v>43.908270000000002</v>
      </c>
      <c r="I75" s="27">
        <f t="shared" si="1"/>
        <v>46.463777777777779</v>
      </c>
      <c r="J75" s="27">
        <f t="shared" si="2"/>
        <v>-8220.0400000000081</v>
      </c>
      <c r="K75" s="28">
        <f t="shared" si="3"/>
        <v>95.529017946499891</v>
      </c>
    </row>
    <row r="76" spans="1:12" ht="26.25" thickBot="1" x14ac:dyDescent="0.25">
      <c r="A76" s="207" t="s">
        <v>95</v>
      </c>
      <c r="B76" s="50">
        <v>6090</v>
      </c>
      <c r="C76" s="30" t="s">
        <v>96</v>
      </c>
      <c r="D76" s="31">
        <v>50450</v>
      </c>
      <c r="E76" s="31">
        <v>664416</v>
      </c>
      <c r="F76" s="31">
        <v>661416</v>
      </c>
      <c r="G76" s="31">
        <v>43850</v>
      </c>
      <c r="H76" s="27">
        <f t="shared" si="0"/>
        <v>6.5997808601839809</v>
      </c>
      <c r="I76" s="27">
        <f t="shared" si="1"/>
        <v>6.6297156403836617</v>
      </c>
      <c r="J76" s="27">
        <f t="shared" si="2"/>
        <v>-6600</v>
      </c>
      <c r="K76" s="28">
        <f t="shared" si="3"/>
        <v>86.917740336967299</v>
      </c>
    </row>
    <row r="77" spans="1:12" s="43" customFormat="1" ht="13.5" thickBot="1" x14ac:dyDescent="0.25">
      <c r="A77" s="34">
        <v>7000</v>
      </c>
      <c r="B77" s="35"/>
      <c r="C77" s="36" t="s">
        <v>97</v>
      </c>
      <c r="D77" s="44">
        <f>SUM(D78:D86)</f>
        <v>2632369.0099999998</v>
      </c>
      <c r="E77" s="44">
        <f>SUM(E79:E86)</f>
        <v>3695940</v>
      </c>
      <c r="F77" s="44">
        <f>SUM(F79:F86)</f>
        <v>3185000</v>
      </c>
      <c r="G77" s="44">
        <f>SUM(G79:G86)</f>
        <v>2199943.9299999997</v>
      </c>
      <c r="H77" s="17">
        <f t="shared" si="0"/>
        <v>59.523258765023236</v>
      </c>
      <c r="I77" s="17">
        <f t="shared" si="1"/>
        <v>69.072022919937197</v>
      </c>
      <c r="J77" s="17">
        <f t="shared" si="2"/>
        <v>-432425.08000000007</v>
      </c>
      <c r="K77" s="18">
        <f t="shared" si="3"/>
        <v>83.572778802771268</v>
      </c>
      <c r="L77" s="46"/>
    </row>
    <row r="78" spans="1:12" s="43" customFormat="1" hidden="1" x14ac:dyDescent="0.2">
      <c r="A78" s="214"/>
      <c r="B78" s="180">
        <v>7130</v>
      </c>
      <c r="C78" s="177" t="s">
        <v>144</v>
      </c>
      <c r="D78" s="181">
        <v>0</v>
      </c>
      <c r="E78" s="181">
        <v>0</v>
      </c>
      <c r="F78" s="181">
        <v>0</v>
      </c>
      <c r="G78" s="181">
        <v>0</v>
      </c>
      <c r="H78" s="22" t="e">
        <f t="shared" si="0"/>
        <v>#DIV/0!</v>
      </c>
      <c r="I78" s="22" t="e">
        <f t="shared" si="1"/>
        <v>#DIV/0!</v>
      </c>
      <c r="J78" s="22">
        <f t="shared" si="2"/>
        <v>0</v>
      </c>
      <c r="K78" s="28" t="e">
        <f t="shared" si="3"/>
        <v>#DIV/0!</v>
      </c>
      <c r="L78" s="46"/>
    </row>
    <row r="79" spans="1:12" ht="25.5" x14ac:dyDescent="0.2">
      <c r="A79" s="208">
        <v>7350</v>
      </c>
      <c r="B79" s="48">
        <v>7350</v>
      </c>
      <c r="C79" s="20" t="s">
        <v>98</v>
      </c>
      <c r="D79" s="21">
        <v>0</v>
      </c>
      <c r="E79" s="21">
        <v>0</v>
      </c>
      <c r="F79" s="21">
        <v>0</v>
      </c>
      <c r="G79" s="21">
        <v>0</v>
      </c>
      <c r="H79" s="22" t="e">
        <f t="shared" si="0"/>
        <v>#DIV/0!</v>
      </c>
      <c r="I79" s="22" t="e">
        <f t="shared" si="1"/>
        <v>#DIV/0!</v>
      </c>
      <c r="J79" s="22">
        <f t="shared" si="2"/>
        <v>0</v>
      </c>
      <c r="K79" s="28" t="e">
        <f t="shared" si="3"/>
        <v>#DIV/0!</v>
      </c>
    </row>
    <row r="80" spans="1:12" ht="25.5" hidden="1" x14ac:dyDescent="0.2">
      <c r="A80" s="208"/>
      <c r="B80" s="48">
        <v>7351</v>
      </c>
      <c r="C80" s="20" t="s">
        <v>99</v>
      </c>
      <c r="D80" s="21">
        <v>0</v>
      </c>
      <c r="E80" s="21">
        <v>0</v>
      </c>
      <c r="F80" s="21">
        <v>0</v>
      </c>
      <c r="G80" s="21">
        <v>0</v>
      </c>
      <c r="H80" s="22" t="e">
        <f t="shared" si="0"/>
        <v>#DIV/0!</v>
      </c>
      <c r="I80" s="22" t="e">
        <f t="shared" si="1"/>
        <v>#DIV/0!</v>
      </c>
      <c r="J80" s="22">
        <f t="shared" si="2"/>
        <v>0</v>
      </c>
      <c r="K80" s="28" t="e">
        <f t="shared" si="3"/>
        <v>#DIV/0!</v>
      </c>
    </row>
    <row r="81" spans="1:12" ht="25.5" hidden="1" customHeight="1" x14ac:dyDescent="0.2">
      <c r="A81" s="208"/>
      <c r="B81" s="48">
        <v>7390</v>
      </c>
      <c r="C81" s="20" t="s">
        <v>100</v>
      </c>
      <c r="D81" s="21">
        <v>0</v>
      </c>
      <c r="E81" s="21">
        <v>0</v>
      </c>
      <c r="F81" s="21">
        <v>0</v>
      </c>
      <c r="G81" s="21">
        <v>0</v>
      </c>
      <c r="H81" s="22" t="e">
        <f t="shared" si="0"/>
        <v>#DIV/0!</v>
      </c>
      <c r="I81" s="22" t="e">
        <f t="shared" si="1"/>
        <v>#DIV/0!</v>
      </c>
      <c r="J81" s="22">
        <f t="shared" si="2"/>
        <v>0</v>
      </c>
      <c r="K81" s="28" t="e">
        <f t="shared" si="3"/>
        <v>#DIV/0!</v>
      </c>
    </row>
    <row r="82" spans="1:12" x14ac:dyDescent="0.2">
      <c r="A82" s="206" t="s">
        <v>101</v>
      </c>
      <c r="B82" s="39">
        <v>7412</v>
      </c>
      <c r="C82" s="25" t="s">
        <v>102</v>
      </c>
      <c r="D82" s="26">
        <v>126000</v>
      </c>
      <c r="E82" s="26">
        <v>260000</v>
      </c>
      <c r="F82" s="26">
        <v>135000</v>
      </c>
      <c r="G82" s="26">
        <v>126000</v>
      </c>
      <c r="H82" s="22">
        <f t="shared" si="0"/>
        <v>48.46153846153846</v>
      </c>
      <c r="I82" s="22">
        <f t="shared" si="1"/>
        <v>93.333333333333329</v>
      </c>
      <c r="J82" s="22">
        <f t="shared" si="2"/>
        <v>0</v>
      </c>
      <c r="K82" s="28">
        <f t="shared" si="3"/>
        <v>100</v>
      </c>
    </row>
    <row r="83" spans="1:12" ht="38.25" customHeight="1" x14ac:dyDescent="0.2">
      <c r="A83" s="206" t="s">
        <v>103</v>
      </c>
      <c r="B83" s="49" t="s">
        <v>104</v>
      </c>
      <c r="C83" s="25" t="s">
        <v>105</v>
      </c>
      <c r="D83" s="26">
        <v>2462767.0099999998</v>
      </c>
      <c r="E83" s="26">
        <v>3335940</v>
      </c>
      <c r="F83" s="26">
        <v>2950000</v>
      </c>
      <c r="G83" s="26">
        <v>2045827.93</v>
      </c>
      <c r="H83" s="22">
        <f t="shared" si="0"/>
        <v>61.326880279621335</v>
      </c>
      <c r="I83" s="22">
        <f t="shared" si="1"/>
        <v>69.350099322033898</v>
      </c>
      <c r="J83" s="22">
        <f t="shared" si="2"/>
        <v>-416939.07999999984</v>
      </c>
      <c r="K83" s="28">
        <f t="shared" si="3"/>
        <v>83.070299451510039</v>
      </c>
    </row>
    <row r="84" spans="1:12" ht="38.25" hidden="1" x14ac:dyDescent="0.2">
      <c r="A84" s="206"/>
      <c r="B84" s="39">
        <v>7540</v>
      </c>
      <c r="C84" s="25" t="s">
        <v>106</v>
      </c>
      <c r="D84" s="26">
        <v>0</v>
      </c>
      <c r="E84" s="26">
        <v>0</v>
      </c>
      <c r="F84" s="26">
        <v>0</v>
      </c>
      <c r="G84" s="26">
        <v>0</v>
      </c>
      <c r="H84" s="22" t="e">
        <f t="shared" si="0"/>
        <v>#DIV/0!</v>
      </c>
      <c r="I84" s="22" t="e">
        <f t="shared" si="1"/>
        <v>#DIV/0!</v>
      </c>
      <c r="J84" s="22">
        <f t="shared" si="2"/>
        <v>0</v>
      </c>
      <c r="K84" s="28" t="e">
        <f t="shared" si="3"/>
        <v>#DIV/0!</v>
      </c>
    </row>
    <row r="85" spans="1:12" ht="12.75" hidden="1" customHeight="1" x14ac:dyDescent="0.2">
      <c r="A85" s="206" t="s">
        <v>107</v>
      </c>
      <c r="B85" s="39">
        <v>7640</v>
      </c>
      <c r="C85" s="25" t="s">
        <v>108</v>
      </c>
      <c r="D85" s="26">
        <v>0</v>
      </c>
      <c r="E85" s="26">
        <v>0</v>
      </c>
      <c r="F85" s="26">
        <v>0</v>
      </c>
      <c r="G85" s="26">
        <v>0</v>
      </c>
      <c r="H85" s="22" t="e">
        <f t="shared" si="0"/>
        <v>#DIV/0!</v>
      </c>
      <c r="I85" s="22" t="e">
        <f t="shared" si="1"/>
        <v>#DIV/0!</v>
      </c>
      <c r="J85" s="22">
        <f t="shared" si="2"/>
        <v>0</v>
      </c>
      <c r="K85" s="28" t="e">
        <f t="shared" si="3"/>
        <v>#DIV/0!</v>
      </c>
    </row>
    <row r="86" spans="1:12" ht="26.25" thickBot="1" x14ac:dyDescent="0.25">
      <c r="A86" s="207" t="s">
        <v>109</v>
      </c>
      <c r="B86" s="50">
        <v>7680</v>
      </c>
      <c r="C86" s="30" t="s">
        <v>110</v>
      </c>
      <c r="D86" s="31">
        <v>43602</v>
      </c>
      <c r="E86" s="31">
        <v>100000</v>
      </c>
      <c r="F86" s="31">
        <v>100000</v>
      </c>
      <c r="G86" s="31">
        <v>28116</v>
      </c>
      <c r="H86" s="22">
        <f t="shared" si="0"/>
        <v>28.116000000000003</v>
      </c>
      <c r="I86" s="22">
        <f t="shared" si="1"/>
        <v>28.116000000000003</v>
      </c>
      <c r="J86" s="22">
        <f t="shared" si="2"/>
        <v>-15486</v>
      </c>
      <c r="K86" s="28">
        <f t="shared" si="3"/>
        <v>64.483280583459475</v>
      </c>
    </row>
    <row r="87" spans="1:12" ht="39" hidden="1" thickBot="1" x14ac:dyDescent="0.25">
      <c r="A87" s="213"/>
      <c r="B87" s="53">
        <v>7700</v>
      </c>
      <c r="C87" s="54" t="s">
        <v>111</v>
      </c>
      <c r="D87" s="55">
        <v>0</v>
      </c>
      <c r="E87" s="55">
        <v>0</v>
      </c>
      <c r="F87" s="55">
        <v>0</v>
      </c>
      <c r="G87" s="55">
        <v>0</v>
      </c>
      <c r="H87" s="22" t="e">
        <f t="shared" si="0"/>
        <v>#DIV/0!</v>
      </c>
      <c r="I87" s="22" t="e">
        <f t="shared" si="1"/>
        <v>#DIV/0!</v>
      </c>
      <c r="J87" s="22">
        <f t="shared" si="2"/>
        <v>0</v>
      </c>
      <c r="K87" s="28" t="e">
        <f t="shared" si="3"/>
        <v>#DIV/0!</v>
      </c>
    </row>
    <row r="88" spans="1:12" s="43" customFormat="1" ht="13.5" thickBot="1" x14ac:dyDescent="0.25">
      <c r="A88" s="34">
        <v>8000</v>
      </c>
      <c r="B88" s="35"/>
      <c r="C88" s="36" t="s">
        <v>112</v>
      </c>
      <c r="D88" s="44">
        <f>SUM(D89:D94)</f>
        <v>6169247.5</v>
      </c>
      <c r="E88" s="44">
        <f>SUM(E89:E94)</f>
        <v>9762812</v>
      </c>
      <c r="F88" s="44">
        <f>SUM(F89:F94)</f>
        <v>8482312</v>
      </c>
      <c r="G88" s="44">
        <f>SUM(G89:G94)</f>
        <v>5634223.9199999999</v>
      </c>
      <c r="H88" s="17">
        <f t="shared" ref="H88:H161" si="6">G88/E88*100</f>
        <v>57.711076685692611</v>
      </c>
      <c r="I88" s="17">
        <f t="shared" ref="I88:I100" si="7">G88/F88*100</f>
        <v>66.423210087061165</v>
      </c>
      <c r="J88" s="17">
        <f t="shared" ref="J88:J161" si="8">G88-D88</f>
        <v>-535023.58000000007</v>
      </c>
      <c r="K88" s="18">
        <f t="shared" ref="K88:K162" si="9">G88/D88*100</f>
        <v>91.327571474478859</v>
      </c>
      <c r="L88" s="46"/>
    </row>
    <row r="89" spans="1:12" ht="25.5" x14ac:dyDescent="0.2">
      <c r="A89" s="205" t="s">
        <v>113</v>
      </c>
      <c r="B89" s="38">
        <v>8110</v>
      </c>
      <c r="C89" s="20" t="s">
        <v>114</v>
      </c>
      <c r="D89" s="21">
        <v>246409.85</v>
      </c>
      <c r="E89" s="21">
        <v>350000</v>
      </c>
      <c r="F89" s="21">
        <v>350000</v>
      </c>
      <c r="G89" s="21">
        <v>348063.2</v>
      </c>
      <c r="H89" s="22">
        <f t="shared" si="6"/>
        <v>99.446628571428576</v>
      </c>
      <c r="I89" s="22">
        <f t="shared" si="7"/>
        <v>99.446628571428576</v>
      </c>
      <c r="J89" s="22">
        <f t="shared" si="8"/>
        <v>101653.35</v>
      </c>
      <c r="K89" s="28">
        <f t="shared" si="9"/>
        <v>141.25376887328164</v>
      </c>
    </row>
    <row r="90" spans="1:12" x14ac:dyDescent="0.2">
      <c r="A90" s="206" t="s">
        <v>115</v>
      </c>
      <c r="B90" s="39">
        <v>8130</v>
      </c>
      <c r="C90" s="25" t="s">
        <v>116</v>
      </c>
      <c r="D90" s="26">
        <v>2795103.07</v>
      </c>
      <c r="E90" s="26">
        <v>3953700</v>
      </c>
      <c r="F90" s="26">
        <v>3747900</v>
      </c>
      <c r="G90" s="26">
        <v>2869712.9</v>
      </c>
      <c r="H90" s="22">
        <f t="shared" si="6"/>
        <v>72.582970382173656</v>
      </c>
      <c r="I90" s="22">
        <f t="shared" si="7"/>
        <v>76.568555724539081</v>
      </c>
      <c r="J90" s="22">
        <f t="shared" si="8"/>
        <v>74609.830000000075</v>
      </c>
      <c r="K90" s="28">
        <f t="shared" si="9"/>
        <v>102.66930514301214</v>
      </c>
    </row>
    <row r="91" spans="1:12" ht="25.5" x14ac:dyDescent="0.2">
      <c r="A91" s="207"/>
      <c r="B91" s="50">
        <v>8220</v>
      </c>
      <c r="C91" s="25" t="s">
        <v>117</v>
      </c>
      <c r="D91" s="31">
        <v>508249</v>
      </c>
      <c r="E91" s="31">
        <v>520000</v>
      </c>
      <c r="F91" s="31">
        <v>495300</v>
      </c>
      <c r="G91" s="31">
        <v>451188</v>
      </c>
      <c r="H91" s="27">
        <f t="shared" si="6"/>
        <v>86.766923076923078</v>
      </c>
      <c r="I91" s="27">
        <f t="shared" si="7"/>
        <v>91.093882495457308</v>
      </c>
      <c r="J91" s="27">
        <f t="shared" si="8"/>
        <v>-57061</v>
      </c>
      <c r="K91" s="28">
        <f t="shared" si="9"/>
        <v>88.773022671958032</v>
      </c>
    </row>
    <row r="92" spans="1:12" x14ac:dyDescent="0.2">
      <c r="A92" s="212">
        <v>8230</v>
      </c>
      <c r="B92" s="50">
        <v>8230</v>
      </c>
      <c r="C92" s="25" t="s">
        <v>118</v>
      </c>
      <c r="D92" s="31">
        <v>2619485.58</v>
      </c>
      <c r="E92" s="31">
        <v>3889112</v>
      </c>
      <c r="F92" s="31">
        <v>3889112</v>
      </c>
      <c r="G92" s="31">
        <v>1965259.82</v>
      </c>
      <c r="H92" s="22">
        <f t="shared" si="6"/>
        <v>50.532353400982025</v>
      </c>
      <c r="I92" s="22">
        <f t="shared" si="7"/>
        <v>50.532353400982025</v>
      </c>
      <c r="J92" s="22">
        <f t="shared" si="8"/>
        <v>-654225.76</v>
      </c>
      <c r="K92" s="28">
        <f t="shared" si="9"/>
        <v>75.024647396608302</v>
      </c>
    </row>
    <row r="93" spans="1:12" ht="25.5" hidden="1" x14ac:dyDescent="0.2">
      <c r="A93" s="212">
        <v>8330</v>
      </c>
      <c r="B93" s="50">
        <v>8330</v>
      </c>
      <c r="C93" s="25" t="s">
        <v>119</v>
      </c>
      <c r="D93" s="31">
        <v>0</v>
      </c>
      <c r="E93" s="31">
        <v>0</v>
      </c>
      <c r="F93" s="31">
        <v>0</v>
      </c>
      <c r="G93" s="31">
        <v>0</v>
      </c>
      <c r="H93" s="22" t="e">
        <f t="shared" si="6"/>
        <v>#DIV/0!</v>
      </c>
      <c r="I93" s="22" t="e">
        <f t="shared" si="7"/>
        <v>#DIV/0!</v>
      </c>
      <c r="J93" s="22">
        <f t="shared" si="8"/>
        <v>0</v>
      </c>
      <c r="K93" s="28" t="e">
        <f t="shared" si="9"/>
        <v>#DIV/0!</v>
      </c>
    </row>
    <row r="94" spans="1:12" ht="13.5" thickBot="1" x14ac:dyDescent="0.25">
      <c r="A94" s="207" t="s">
        <v>120</v>
      </c>
      <c r="B94" s="50">
        <v>8710</v>
      </c>
      <c r="C94" s="30" t="s">
        <v>121</v>
      </c>
      <c r="D94" s="31">
        <v>0</v>
      </c>
      <c r="E94" s="31">
        <v>1050000</v>
      </c>
      <c r="F94" s="31">
        <v>0</v>
      </c>
      <c r="G94" s="31">
        <v>0</v>
      </c>
      <c r="H94" s="22">
        <f t="shared" si="6"/>
        <v>0</v>
      </c>
      <c r="I94" s="22" t="e">
        <f t="shared" si="7"/>
        <v>#DIV/0!</v>
      </c>
      <c r="J94" s="22">
        <f t="shared" si="8"/>
        <v>0</v>
      </c>
      <c r="K94" s="28" t="e">
        <f t="shared" si="9"/>
        <v>#DIV/0!</v>
      </c>
    </row>
    <row r="95" spans="1:12" s="43" customFormat="1" ht="13.5" thickBot="1" x14ac:dyDescent="0.25">
      <c r="A95" s="34">
        <v>9000</v>
      </c>
      <c r="B95" s="35"/>
      <c r="C95" s="36" t="s">
        <v>122</v>
      </c>
      <c r="D95" s="44">
        <f>SUM(D96:D97)</f>
        <v>3792547.02</v>
      </c>
      <c r="E95" s="44">
        <f>SUM(E96:E97)</f>
        <v>5682554</v>
      </c>
      <c r="F95" s="44">
        <f>SUM(F96:F97)</f>
        <v>4700700</v>
      </c>
      <c r="G95" s="44">
        <f>SUM(G96:G97)</f>
        <v>4700700</v>
      </c>
      <c r="H95" s="17">
        <f t="shared" si="6"/>
        <v>82.721607220978456</v>
      </c>
      <c r="I95" s="17">
        <f t="shared" si="7"/>
        <v>100</v>
      </c>
      <c r="J95" s="17">
        <f t="shared" si="8"/>
        <v>908152.98</v>
      </c>
      <c r="K95" s="18">
        <f t="shared" si="9"/>
        <v>123.94572763925811</v>
      </c>
      <c r="L95" s="46"/>
    </row>
    <row r="96" spans="1:12" x14ac:dyDescent="0.2">
      <c r="A96" s="205" t="s">
        <v>123</v>
      </c>
      <c r="B96" s="39">
        <v>9770</v>
      </c>
      <c r="C96" s="25" t="s">
        <v>124</v>
      </c>
      <c r="D96" s="26">
        <v>3738963.9</v>
      </c>
      <c r="E96" s="26">
        <v>4126554</v>
      </c>
      <c r="F96" s="26">
        <v>3144700</v>
      </c>
      <c r="G96" s="26">
        <v>3144700</v>
      </c>
      <c r="H96" s="27">
        <f t="shared" si="6"/>
        <v>76.206442469915586</v>
      </c>
      <c r="I96" s="27">
        <f t="shared" si="7"/>
        <v>100</v>
      </c>
      <c r="J96" s="27">
        <f t="shared" si="8"/>
        <v>-594263.89999999991</v>
      </c>
      <c r="K96" s="28">
        <f t="shared" si="9"/>
        <v>84.106187813153269</v>
      </c>
    </row>
    <row r="97" spans="1:12" ht="39" thickBot="1" x14ac:dyDescent="0.25">
      <c r="A97" s="206" t="s">
        <v>125</v>
      </c>
      <c r="B97" s="40">
        <v>9800</v>
      </c>
      <c r="C97" s="20" t="s">
        <v>126</v>
      </c>
      <c r="D97" s="42">
        <v>53583.12</v>
      </c>
      <c r="E97" s="42">
        <v>1556000</v>
      </c>
      <c r="F97" s="42">
        <v>1556000</v>
      </c>
      <c r="G97" s="42">
        <v>1556000</v>
      </c>
      <c r="H97" s="51">
        <f t="shared" si="6"/>
        <v>100</v>
      </c>
      <c r="I97" s="51">
        <f t="shared" si="7"/>
        <v>100</v>
      </c>
      <c r="J97" s="27">
        <f t="shared" si="8"/>
        <v>1502416.88</v>
      </c>
      <c r="K97" s="28">
        <f t="shared" si="9"/>
        <v>2903.8995862876218</v>
      </c>
    </row>
    <row r="98" spans="1:12" ht="16.5" thickBot="1" x14ac:dyDescent="0.25">
      <c r="A98" s="211">
        <v>9800</v>
      </c>
      <c r="B98" s="57"/>
      <c r="C98" s="58" t="s">
        <v>127</v>
      </c>
      <c r="D98" s="59">
        <f>D13+D17+D44+D58+D64+D70+D77+D88+D95+D40</f>
        <v>197074938.90000001</v>
      </c>
      <c r="E98" s="59">
        <f>E13+E17+E44+E58+E64+E70+E77+E88+E95+E40</f>
        <v>317141997.25</v>
      </c>
      <c r="F98" s="59">
        <f>F13+F17+F44+F58+F64+F70+F77+F88+F95+F40</f>
        <v>271343009.25</v>
      </c>
      <c r="G98" s="59">
        <f>G13+G17+G44+G58+G64+G70+G77+G88+G95+G40</f>
        <v>224193666.50999996</v>
      </c>
      <c r="H98" s="60">
        <f t="shared" si="6"/>
        <v>70.691888319436373</v>
      </c>
      <c r="I98" s="60">
        <f t="shared" si="7"/>
        <v>82.623712005582078</v>
      </c>
      <c r="J98" s="60">
        <f t="shared" si="8"/>
        <v>27118727.609999955</v>
      </c>
      <c r="K98" s="61">
        <f t="shared" si="9"/>
        <v>113.76061703297576</v>
      </c>
    </row>
    <row r="99" spans="1:12" ht="16.5" thickBot="1" x14ac:dyDescent="0.25">
      <c r="A99" s="62" t="s">
        <v>128</v>
      </c>
      <c r="B99" s="63"/>
      <c r="C99" s="64" t="s">
        <v>129</v>
      </c>
      <c r="D99" s="65"/>
      <c r="E99" s="65"/>
      <c r="F99" s="65"/>
      <c r="G99" s="65"/>
      <c r="H99" s="66"/>
      <c r="I99" s="66"/>
      <c r="J99" s="66"/>
      <c r="K99" s="67"/>
    </row>
    <row r="100" spans="1:12" ht="26.25" thickBot="1" x14ac:dyDescent="0.25">
      <c r="A100" s="68"/>
      <c r="B100" s="69">
        <v>8831</v>
      </c>
      <c r="C100" s="70" t="s">
        <v>130</v>
      </c>
      <c r="D100" s="71">
        <v>0</v>
      </c>
      <c r="E100" s="71">
        <v>0</v>
      </c>
      <c r="F100" s="71">
        <v>0</v>
      </c>
      <c r="G100" s="71">
        <v>0</v>
      </c>
      <c r="H100" s="193" t="e">
        <f t="shared" si="6"/>
        <v>#DIV/0!</v>
      </c>
      <c r="I100" s="193" t="e">
        <f t="shared" si="7"/>
        <v>#DIV/0!</v>
      </c>
      <c r="J100" s="193">
        <f t="shared" si="8"/>
        <v>0</v>
      </c>
      <c r="K100" s="194" t="e">
        <f t="shared" si="9"/>
        <v>#DIV/0!</v>
      </c>
    </row>
    <row r="101" spans="1:12" ht="13.5" thickBot="1" x14ac:dyDescent="0.25">
      <c r="A101" s="72">
        <v>8831</v>
      </c>
      <c r="B101" s="73"/>
      <c r="C101" s="74" t="s">
        <v>131</v>
      </c>
      <c r="D101" s="75"/>
      <c r="E101" s="76"/>
      <c r="F101" s="76"/>
      <c r="G101" s="75"/>
      <c r="H101" s="77"/>
      <c r="I101" s="77"/>
      <c r="J101" s="77"/>
      <c r="K101" s="78"/>
    </row>
    <row r="102" spans="1:12" s="43" customFormat="1" ht="15.75" customHeight="1" thickBot="1" x14ac:dyDescent="0.25">
      <c r="A102" s="79"/>
      <c r="B102" s="80">
        <v>200000</v>
      </c>
      <c r="C102" s="81" t="s">
        <v>132</v>
      </c>
      <c r="D102" s="82">
        <f>D103</f>
        <v>-12809749.800000001</v>
      </c>
      <c r="E102" s="82">
        <f>E103</f>
        <v>-21944951.75</v>
      </c>
      <c r="F102" s="82"/>
      <c r="G102" s="82">
        <f>G103</f>
        <v>-44959652.379999995</v>
      </c>
      <c r="H102" s="83">
        <f t="shared" si="6"/>
        <v>204.87469233100498</v>
      </c>
      <c r="I102" s="83"/>
      <c r="J102" s="83">
        <f>G102-D102</f>
        <v>-32149902.579999994</v>
      </c>
      <c r="K102" s="196">
        <f>G102/D102*100</f>
        <v>350.97994170034445</v>
      </c>
      <c r="L102" s="46"/>
    </row>
    <row r="103" spans="1:12" s="43" customFormat="1" x14ac:dyDescent="0.2">
      <c r="A103" s="215">
        <v>200000</v>
      </c>
      <c r="B103" s="84">
        <v>208000</v>
      </c>
      <c r="C103" s="85" t="s">
        <v>133</v>
      </c>
      <c r="D103" s="86">
        <f>D104-D105+D106+D107</f>
        <v>-12809749.800000001</v>
      </c>
      <c r="E103" s="86">
        <f>E104+E107+E106+E105</f>
        <v>-21944951.75</v>
      </c>
      <c r="F103" s="86"/>
      <c r="G103" s="86">
        <f>G104-G105+G106+G107</f>
        <v>-44959652.379999995</v>
      </c>
      <c r="H103" s="83">
        <f t="shared" si="6"/>
        <v>204.87469233100498</v>
      </c>
      <c r="I103" s="83"/>
      <c r="J103" s="83">
        <f t="shared" ref="J103:J113" si="10">G103-D103</f>
        <v>-32149902.579999994</v>
      </c>
      <c r="K103" s="196">
        <f t="shared" ref="K103:K113" si="11">G103/D103*100</f>
        <v>350.97994170034445</v>
      </c>
      <c r="L103" s="46"/>
    </row>
    <row r="104" spans="1:12" x14ac:dyDescent="0.2">
      <c r="A104" s="216">
        <v>208000</v>
      </c>
      <c r="B104" s="87">
        <v>208100</v>
      </c>
      <c r="C104" s="88" t="s">
        <v>134</v>
      </c>
      <c r="D104" s="89">
        <v>14839949.07</v>
      </c>
      <c r="E104" s="89">
        <v>12638451</v>
      </c>
      <c r="F104" s="90"/>
      <c r="G104" s="89">
        <v>12831510.49</v>
      </c>
      <c r="H104" s="27">
        <f t="shared" si="6"/>
        <v>101.52755658110317</v>
      </c>
      <c r="I104" s="27"/>
      <c r="J104" s="27">
        <f t="shared" si="10"/>
        <v>-2008438.58</v>
      </c>
      <c r="K104" s="196">
        <f t="shared" si="11"/>
        <v>86.466000856699708</v>
      </c>
    </row>
    <row r="105" spans="1:12" x14ac:dyDescent="0.2">
      <c r="A105" s="217">
        <v>208100</v>
      </c>
      <c r="B105" s="87">
        <v>208200</v>
      </c>
      <c r="C105" s="88" t="s">
        <v>135</v>
      </c>
      <c r="D105" s="89">
        <v>20209402.66</v>
      </c>
      <c r="E105" s="89">
        <v>0</v>
      </c>
      <c r="F105" s="90"/>
      <c r="G105" s="89">
        <v>39904392.32</v>
      </c>
      <c r="H105" s="27" t="e">
        <f t="shared" si="6"/>
        <v>#DIV/0!</v>
      </c>
      <c r="I105" s="27"/>
      <c r="J105" s="27">
        <f t="shared" si="10"/>
        <v>19694989.66</v>
      </c>
      <c r="K105" s="196">
        <f t="shared" si="11"/>
        <v>197.45458582495283</v>
      </c>
    </row>
    <row r="106" spans="1:12" x14ac:dyDescent="0.2">
      <c r="A106" s="217"/>
      <c r="B106" s="87">
        <v>208340</v>
      </c>
      <c r="C106" s="88" t="s">
        <v>136</v>
      </c>
      <c r="D106" s="89">
        <v>0</v>
      </c>
      <c r="E106" s="89">
        <v>0</v>
      </c>
      <c r="F106" s="90"/>
      <c r="G106" s="89">
        <v>-156188.24</v>
      </c>
      <c r="H106" s="27" t="e">
        <f t="shared" si="6"/>
        <v>#DIV/0!</v>
      </c>
      <c r="I106" s="27"/>
      <c r="J106" s="27">
        <f t="shared" si="10"/>
        <v>-156188.24</v>
      </c>
      <c r="K106" s="196">
        <v>0</v>
      </c>
    </row>
    <row r="107" spans="1:12" ht="25.5" x14ac:dyDescent="0.2">
      <c r="A107" s="217"/>
      <c r="B107" s="87">
        <v>208400</v>
      </c>
      <c r="C107" s="88" t="s">
        <v>137</v>
      </c>
      <c r="D107" s="89">
        <v>-7440296.21</v>
      </c>
      <c r="E107" s="89">
        <v>-34583402.75</v>
      </c>
      <c r="F107" s="90"/>
      <c r="G107" s="89">
        <v>-17730582.309999999</v>
      </c>
      <c r="H107" s="27">
        <f t="shared" si="6"/>
        <v>51.269050758748712</v>
      </c>
      <c r="I107" s="27"/>
      <c r="J107" s="27">
        <f t="shared" si="10"/>
        <v>-10290286.099999998</v>
      </c>
      <c r="K107" s="196">
        <f t="shared" si="11"/>
        <v>238.30479069058458</v>
      </c>
    </row>
    <row r="108" spans="1:12" s="43" customFormat="1" x14ac:dyDescent="0.2">
      <c r="A108" s="216">
        <v>208400</v>
      </c>
      <c r="B108" s="84">
        <v>600000</v>
      </c>
      <c r="C108" s="85" t="s">
        <v>138</v>
      </c>
      <c r="D108" s="86">
        <f>D109</f>
        <v>-12809749.800000001</v>
      </c>
      <c r="E108" s="86">
        <f>E109</f>
        <v>-21944951.75</v>
      </c>
      <c r="F108" s="82"/>
      <c r="G108" s="86">
        <f>G109</f>
        <v>-44959652.379999995</v>
      </c>
      <c r="H108" s="83">
        <f t="shared" si="6"/>
        <v>204.87469233100498</v>
      </c>
      <c r="I108" s="83"/>
      <c r="J108" s="83">
        <f t="shared" si="10"/>
        <v>-32149902.579999994</v>
      </c>
      <c r="K108" s="196">
        <f t="shared" si="11"/>
        <v>350.97994170034445</v>
      </c>
      <c r="L108" s="46"/>
    </row>
    <row r="109" spans="1:12" s="43" customFormat="1" x14ac:dyDescent="0.2">
      <c r="A109" s="216">
        <v>600000</v>
      </c>
      <c r="B109" s="84">
        <v>602000</v>
      </c>
      <c r="C109" s="85" t="s">
        <v>139</v>
      </c>
      <c r="D109" s="86">
        <f>D110-D111+D112+D113</f>
        <v>-12809749.800000001</v>
      </c>
      <c r="E109" s="86">
        <f t="shared" ref="E109:F109" si="12">E110-E111+E112+E113</f>
        <v>-21944951.75</v>
      </c>
      <c r="F109" s="86">
        <f t="shared" si="12"/>
        <v>0</v>
      </c>
      <c r="G109" s="86">
        <f>G110-G111+G112+G113</f>
        <v>-44959652.379999995</v>
      </c>
      <c r="H109" s="83">
        <f t="shared" si="6"/>
        <v>204.87469233100498</v>
      </c>
      <c r="I109" s="83"/>
      <c r="J109" s="83">
        <f t="shared" si="10"/>
        <v>-32149902.579999994</v>
      </c>
      <c r="K109" s="196">
        <f t="shared" si="11"/>
        <v>350.97994170034445</v>
      </c>
      <c r="L109" s="46"/>
    </row>
    <row r="110" spans="1:12" x14ac:dyDescent="0.2">
      <c r="A110" s="216">
        <v>602000</v>
      </c>
      <c r="B110" s="87">
        <v>602100</v>
      </c>
      <c r="C110" s="88" t="s">
        <v>134</v>
      </c>
      <c r="D110" s="89">
        <v>14839949.07</v>
      </c>
      <c r="E110" s="89">
        <v>12638451</v>
      </c>
      <c r="F110" s="90"/>
      <c r="G110" s="89">
        <v>12831510.49</v>
      </c>
      <c r="H110" s="27">
        <f t="shared" si="6"/>
        <v>101.52755658110317</v>
      </c>
      <c r="I110" s="27"/>
      <c r="J110" s="27">
        <f t="shared" si="10"/>
        <v>-2008438.58</v>
      </c>
      <c r="K110" s="196">
        <f t="shared" si="11"/>
        <v>86.466000856699708</v>
      </c>
    </row>
    <row r="111" spans="1:12" x14ac:dyDescent="0.2">
      <c r="A111" s="217">
        <v>602100</v>
      </c>
      <c r="B111" s="87">
        <v>602200</v>
      </c>
      <c r="C111" s="88" t="s">
        <v>135</v>
      </c>
      <c r="D111" s="89">
        <v>20209402.66</v>
      </c>
      <c r="E111" s="89">
        <v>0</v>
      </c>
      <c r="F111" s="90"/>
      <c r="G111" s="89">
        <v>39904392.32</v>
      </c>
      <c r="H111" s="27" t="e">
        <f t="shared" si="6"/>
        <v>#DIV/0!</v>
      </c>
      <c r="I111" s="27"/>
      <c r="J111" s="27">
        <f t="shared" si="10"/>
        <v>19694989.66</v>
      </c>
      <c r="K111" s="196">
        <f t="shared" si="11"/>
        <v>197.45458582495283</v>
      </c>
    </row>
    <row r="112" spans="1:12" x14ac:dyDescent="0.2">
      <c r="A112" s="217"/>
      <c r="B112" s="87">
        <v>602304</v>
      </c>
      <c r="C112" s="88" t="s">
        <v>136</v>
      </c>
      <c r="D112" s="89">
        <v>0</v>
      </c>
      <c r="E112" s="89">
        <v>0</v>
      </c>
      <c r="F112" s="90"/>
      <c r="G112" s="89">
        <v>-156188.24</v>
      </c>
      <c r="H112" s="27" t="e">
        <f t="shared" si="6"/>
        <v>#DIV/0!</v>
      </c>
      <c r="I112" s="27"/>
      <c r="J112" s="27">
        <f t="shared" si="10"/>
        <v>-156188.24</v>
      </c>
      <c r="K112" s="196">
        <v>0</v>
      </c>
    </row>
    <row r="113" spans="1:12" ht="26.25" thickBot="1" x14ac:dyDescent="0.25">
      <c r="A113" s="217"/>
      <c r="B113" s="189">
        <v>602400</v>
      </c>
      <c r="C113" s="190" t="s">
        <v>137</v>
      </c>
      <c r="D113" s="123">
        <v>-7440296.21</v>
      </c>
      <c r="E113" s="123">
        <v>-34583402.75</v>
      </c>
      <c r="F113" s="117"/>
      <c r="G113" s="123">
        <v>-17730582.309999999</v>
      </c>
      <c r="H113" s="32">
        <f t="shared" si="6"/>
        <v>51.269050758748712</v>
      </c>
      <c r="I113" s="32"/>
      <c r="J113" s="27">
        <f t="shared" si="10"/>
        <v>-10290286.099999998</v>
      </c>
      <c r="K113" s="196">
        <f t="shared" si="11"/>
        <v>238.30479069058458</v>
      </c>
    </row>
    <row r="114" spans="1:12" ht="13.5" thickBot="1" x14ac:dyDescent="0.25">
      <c r="A114" s="217">
        <v>602400</v>
      </c>
      <c r="B114" s="92"/>
      <c r="C114" s="93" t="s">
        <v>140</v>
      </c>
      <c r="D114" s="94"/>
      <c r="E114" s="94"/>
      <c r="F114" s="94"/>
      <c r="G114" s="94"/>
      <c r="H114" s="191"/>
      <c r="I114" s="191"/>
      <c r="J114" s="191"/>
      <c r="K114" s="192"/>
    </row>
    <row r="115" spans="1:12" ht="28.5" customHeight="1" thickBot="1" x14ac:dyDescent="0.25">
      <c r="A115" s="95"/>
      <c r="B115" s="96"/>
      <c r="C115" s="36" t="s">
        <v>16</v>
      </c>
      <c r="D115" s="44">
        <f>D116+D117+D118</f>
        <v>10015086.41</v>
      </c>
      <c r="E115" s="44">
        <f>SUM(E116:E118)</f>
        <v>5016034.18</v>
      </c>
      <c r="F115" s="44">
        <f>SUM(F116:F118)</f>
        <v>4410563.6399999997</v>
      </c>
      <c r="G115" s="44">
        <f t="shared" ref="G115" si="13">SUM(G116:G118)</f>
        <v>3390550.92</v>
      </c>
      <c r="H115" s="17">
        <f>G115/E115*100</f>
        <v>67.594254710600879</v>
      </c>
      <c r="I115" s="17">
        <f t="shared" ref="I115:I191" si="14">G115/F115*100</f>
        <v>76.8734156616772</v>
      </c>
      <c r="J115" s="17">
        <f>G115-D115</f>
        <v>-6624535.4900000002</v>
      </c>
      <c r="K115" s="18">
        <f>G115/D115*100</f>
        <v>33.854435011310102</v>
      </c>
    </row>
    <row r="116" spans="1:12" s="97" customFormat="1" ht="51.75" thickBot="1" x14ac:dyDescent="0.25">
      <c r="A116" s="98" t="s">
        <v>15</v>
      </c>
      <c r="B116" s="19" t="s">
        <v>17</v>
      </c>
      <c r="C116" s="20" t="s">
        <v>18</v>
      </c>
      <c r="D116" s="21">
        <v>109300</v>
      </c>
      <c r="E116" s="21">
        <v>2602045</v>
      </c>
      <c r="F116" s="21">
        <v>2600071.75</v>
      </c>
      <c r="G116" s="21">
        <v>976561.74</v>
      </c>
      <c r="H116" s="99">
        <f t="shared" si="6"/>
        <v>37.530547703825263</v>
      </c>
      <c r="I116" s="100">
        <f t="shared" si="14"/>
        <v>37.559030438294634</v>
      </c>
      <c r="J116" s="99">
        <f t="shared" si="8"/>
        <v>867261.74</v>
      </c>
      <c r="K116" s="101">
        <f t="shared" si="9"/>
        <v>893.46911253430926</v>
      </c>
      <c r="L116" s="102"/>
    </row>
    <row r="117" spans="1:12" ht="38.25" x14ac:dyDescent="0.2">
      <c r="A117" s="205" t="s">
        <v>17</v>
      </c>
      <c r="B117" s="24" t="s">
        <v>19</v>
      </c>
      <c r="C117" s="25" t="s">
        <v>20</v>
      </c>
      <c r="D117" s="26">
        <v>0</v>
      </c>
      <c r="E117" s="26">
        <v>365013.25</v>
      </c>
      <c r="F117" s="26">
        <v>273759.94</v>
      </c>
      <c r="G117" s="26">
        <v>365013.25</v>
      </c>
      <c r="H117" s="103">
        <f t="shared" si="6"/>
        <v>100</v>
      </c>
      <c r="I117" s="104">
        <f t="shared" si="14"/>
        <v>133.33333211572153</v>
      </c>
      <c r="J117" s="103">
        <f t="shared" si="8"/>
        <v>365013.25</v>
      </c>
      <c r="K117" s="52" t="e">
        <f t="shared" si="9"/>
        <v>#DIV/0!</v>
      </c>
    </row>
    <row r="118" spans="1:12" ht="13.5" thickBot="1" x14ac:dyDescent="0.25">
      <c r="A118" s="206" t="s">
        <v>19</v>
      </c>
      <c r="B118" s="105" t="s">
        <v>21</v>
      </c>
      <c r="C118" s="41" t="s">
        <v>22</v>
      </c>
      <c r="D118" s="42">
        <v>9905786.4100000001</v>
      </c>
      <c r="E118" s="42">
        <v>2048975.93</v>
      </c>
      <c r="F118" s="42">
        <v>1536731.95</v>
      </c>
      <c r="G118" s="42">
        <v>2048975.93</v>
      </c>
      <c r="H118" s="106">
        <f t="shared" si="6"/>
        <v>100</v>
      </c>
      <c r="I118" s="107">
        <f t="shared" si="14"/>
        <v>133.33333311642281</v>
      </c>
      <c r="J118" s="106">
        <f t="shared" si="8"/>
        <v>-7856810.4800000004</v>
      </c>
      <c r="K118" s="108">
        <f t="shared" si="9"/>
        <v>20.684636688022429</v>
      </c>
    </row>
    <row r="119" spans="1:12" ht="13.5" thickBot="1" x14ac:dyDescent="0.25">
      <c r="A119" s="218" t="s">
        <v>21</v>
      </c>
      <c r="B119" s="35"/>
      <c r="C119" s="36" t="s">
        <v>23</v>
      </c>
      <c r="D119" s="109">
        <f>D120+D121+D124+D122+D123+D125+D128+D138+D126+D139+D127+D129+D130+D141</f>
        <v>12500146.52</v>
      </c>
      <c r="E119" s="109">
        <f>SUM(E120:E143)</f>
        <v>37529338.310000002</v>
      </c>
      <c r="F119" s="109">
        <f>SUM(F120:F143)</f>
        <v>35021398.82</v>
      </c>
      <c r="G119" s="109">
        <f t="shared" ref="G119" si="15">SUM(G120:G143)</f>
        <v>13574599.760000004</v>
      </c>
      <c r="H119" s="17">
        <f t="shared" si="6"/>
        <v>36.170634419053798</v>
      </c>
      <c r="I119" s="45">
        <f t="shared" si="14"/>
        <v>38.76087254472494</v>
      </c>
      <c r="J119" s="17">
        <f t="shared" si="8"/>
        <v>1074453.2400000039</v>
      </c>
      <c r="K119" s="18">
        <f t="shared" si="9"/>
        <v>108.59552516669224</v>
      </c>
    </row>
    <row r="120" spans="1:12" ht="13.5" thickBot="1" x14ac:dyDescent="0.25">
      <c r="A120" s="110">
        <v>1000</v>
      </c>
      <c r="B120" s="38">
        <v>1010</v>
      </c>
      <c r="C120" s="20" t="s">
        <v>25</v>
      </c>
      <c r="D120" s="21">
        <v>551652.18999999994</v>
      </c>
      <c r="E120" s="21">
        <v>1098788.24</v>
      </c>
      <c r="F120" s="21">
        <v>899869.18</v>
      </c>
      <c r="G120" s="21">
        <v>346935.13</v>
      </c>
      <c r="H120" s="99">
        <f t="shared" si="6"/>
        <v>31.57433956519229</v>
      </c>
      <c r="I120" s="100">
        <f t="shared" si="14"/>
        <v>38.553951808861811</v>
      </c>
      <c r="J120" s="99">
        <f t="shared" si="8"/>
        <v>-204717.05999999994</v>
      </c>
      <c r="K120" s="111">
        <f t="shared" si="9"/>
        <v>62.89019354749594</v>
      </c>
    </row>
    <row r="121" spans="1:12" ht="25.5" x14ac:dyDescent="0.2">
      <c r="A121" s="205" t="s">
        <v>24</v>
      </c>
      <c r="B121" s="39">
        <v>1021</v>
      </c>
      <c r="C121" s="25" t="s">
        <v>27</v>
      </c>
      <c r="D121" s="26">
        <v>9351935.3599999994</v>
      </c>
      <c r="E121" s="26">
        <v>10812129.640000001</v>
      </c>
      <c r="F121" s="26">
        <v>9063050.4800000004</v>
      </c>
      <c r="G121" s="26">
        <v>8557264.7100000009</v>
      </c>
      <c r="H121" s="103">
        <f t="shared" si="6"/>
        <v>79.145043529093314</v>
      </c>
      <c r="I121" s="104">
        <f t="shared" si="14"/>
        <v>94.419254630478463</v>
      </c>
      <c r="J121" s="103">
        <f t="shared" si="8"/>
        <v>-794670.64999999851</v>
      </c>
      <c r="K121" s="112">
        <f t="shared" si="9"/>
        <v>91.502607541547434</v>
      </c>
    </row>
    <row r="122" spans="1:12" ht="25.5" hidden="1" x14ac:dyDescent="0.2">
      <c r="A122" s="206" t="s">
        <v>26</v>
      </c>
      <c r="B122" s="50">
        <v>1041</v>
      </c>
      <c r="C122" s="25" t="s">
        <v>141</v>
      </c>
      <c r="D122" s="31">
        <v>0</v>
      </c>
      <c r="E122" s="31">
        <v>0</v>
      </c>
      <c r="F122" s="31">
        <v>0</v>
      </c>
      <c r="G122" s="31">
        <v>0</v>
      </c>
      <c r="H122" s="103" t="e">
        <f t="shared" si="6"/>
        <v>#DIV/0!</v>
      </c>
      <c r="I122" s="104" t="e">
        <f t="shared" si="14"/>
        <v>#DIV/0!</v>
      </c>
      <c r="J122" s="104">
        <f t="shared" si="8"/>
        <v>0</v>
      </c>
      <c r="K122" s="112" t="e">
        <f t="shared" si="9"/>
        <v>#DIV/0!</v>
      </c>
    </row>
    <row r="123" spans="1:12" ht="25.5" x14ac:dyDescent="0.2">
      <c r="A123" s="209">
        <v>1020</v>
      </c>
      <c r="B123" s="50">
        <v>1070</v>
      </c>
      <c r="C123" s="25" t="s">
        <v>31</v>
      </c>
      <c r="D123" s="31">
        <v>750</v>
      </c>
      <c r="E123" s="31">
        <v>71161.149999999994</v>
      </c>
      <c r="F123" s="31">
        <v>59779.11</v>
      </c>
      <c r="G123" s="31">
        <v>69201.570000000007</v>
      </c>
      <c r="H123" s="103">
        <f t="shared" si="6"/>
        <v>97.246278341482693</v>
      </c>
      <c r="I123" s="104">
        <f t="shared" si="14"/>
        <v>115.76212827524532</v>
      </c>
      <c r="J123" s="104">
        <f t="shared" si="8"/>
        <v>68451.570000000007</v>
      </c>
      <c r="K123" s="112">
        <f t="shared" si="9"/>
        <v>9226.876000000002</v>
      </c>
    </row>
    <row r="124" spans="1:12" x14ac:dyDescent="0.2">
      <c r="A124" s="208">
        <v>1020</v>
      </c>
      <c r="B124" s="39">
        <v>1080</v>
      </c>
      <c r="C124" s="25" t="s">
        <v>33</v>
      </c>
      <c r="D124" s="26">
        <v>49598.8</v>
      </c>
      <c r="E124" s="26">
        <v>214600</v>
      </c>
      <c r="F124" s="26">
        <v>183100</v>
      </c>
      <c r="G124" s="26">
        <v>121799</v>
      </c>
      <c r="H124" s="103">
        <f t="shared" si="6"/>
        <v>56.75629077353215</v>
      </c>
      <c r="I124" s="104">
        <f t="shared" si="14"/>
        <v>66.520480611687603</v>
      </c>
      <c r="J124" s="104">
        <f t="shared" si="8"/>
        <v>72200.2</v>
      </c>
      <c r="K124" s="112">
        <f t="shared" si="9"/>
        <v>245.56844117196383</v>
      </c>
    </row>
    <row r="125" spans="1:12" x14ac:dyDescent="0.2">
      <c r="A125" s="212">
        <v>1090</v>
      </c>
      <c r="B125" s="39">
        <v>1141</v>
      </c>
      <c r="C125" s="25" t="s">
        <v>37</v>
      </c>
      <c r="D125" s="26">
        <v>1059779.17</v>
      </c>
      <c r="E125" s="26">
        <v>1534485.93</v>
      </c>
      <c r="F125" s="26">
        <v>1157864.2</v>
      </c>
      <c r="G125" s="26">
        <v>439272.74</v>
      </c>
      <c r="H125" s="104">
        <f t="shared" si="6"/>
        <v>28.626703667462106</v>
      </c>
      <c r="I125" s="104">
        <f t="shared" si="14"/>
        <v>37.938191715401516</v>
      </c>
      <c r="J125" s="104">
        <f t="shared" si="8"/>
        <v>-620506.42999999993</v>
      </c>
      <c r="K125" s="112">
        <f t="shared" si="9"/>
        <v>41.449459702062278</v>
      </c>
    </row>
    <row r="126" spans="1:12" ht="25.5" x14ac:dyDescent="0.2">
      <c r="A126" s="212"/>
      <c r="B126" s="39">
        <v>1151</v>
      </c>
      <c r="C126" s="25" t="s">
        <v>41</v>
      </c>
      <c r="D126" s="26">
        <v>186874</v>
      </c>
      <c r="E126" s="26">
        <v>0</v>
      </c>
      <c r="F126" s="26">
        <v>0</v>
      </c>
      <c r="G126" s="26">
        <v>0</v>
      </c>
      <c r="H126" s="104" t="e">
        <f t="shared" si="6"/>
        <v>#DIV/0!</v>
      </c>
      <c r="I126" s="104" t="e">
        <f t="shared" si="14"/>
        <v>#DIV/0!</v>
      </c>
      <c r="J126" s="104">
        <f t="shared" si="8"/>
        <v>-186874</v>
      </c>
      <c r="K126" s="112">
        <f t="shared" si="9"/>
        <v>0</v>
      </c>
    </row>
    <row r="127" spans="1:12" ht="38.25" hidden="1" x14ac:dyDescent="0.2">
      <c r="A127" s="212"/>
      <c r="B127" s="39">
        <v>1272</v>
      </c>
      <c r="C127" s="178" t="s">
        <v>169</v>
      </c>
      <c r="D127" s="26">
        <v>0</v>
      </c>
      <c r="E127" s="26">
        <v>0</v>
      </c>
      <c r="F127" s="26">
        <v>0</v>
      </c>
      <c r="G127" s="26">
        <v>0</v>
      </c>
      <c r="H127" s="104" t="e">
        <f t="shared" si="6"/>
        <v>#DIV/0!</v>
      </c>
      <c r="I127" s="104" t="e">
        <f t="shared" si="14"/>
        <v>#DIV/0!</v>
      </c>
      <c r="J127" s="104">
        <f t="shared" si="8"/>
        <v>0</v>
      </c>
      <c r="K127" s="112" t="e">
        <f t="shared" si="9"/>
        <v>#DIV/0!</v>
      </c>
    </row>
    <row r="128" spans="1:12" ht="25.5" x14ac:dyDescent="0.2">
      <c r="A128" s="209" t="s">
        <v>32</v>
      </c>
      <c r="B128" s="39">
        <v>1160</v>
      </c>
      <c r="C128" s="25" t="s">
        <v>44</v>
      </c>
      <c r="D128" s="26">
        <v>129782</v>
      </c>
      <c r="E128" s="26">
        <v>550</v>
      </c>
      <c r="F128" s="26">
        <v>412.5</v>
      </c>
      <c r="G128" s="26">
        <v>0</v>
      </c>
      <c r="H128" s="104">
        <f t="shared" si="6"/>
        <v>0</v>
      </c>
      <c r="I128" s="104">
        <f t="shared" si="14"/>
        <v>0</v>
      </c>
      <c r="J128" s="104">
        <f t="shared" si="8"/>
        <v>-129782</v>
      </c>
      <c r="K128" s="112">
        <f t="shared" si="9"/>
        <v>0</v>
      </c>
    </row>
    <row r="129" spans="1:11" ht="51" hidden="1" x14ac:dyDescent="0.2">
      <c r="A129" s="209"/>
      <c r="B129" s="39">
        <v>1181</v>
      </c>
      <c r="C129" s="178" t="s">
        <v>45</v>
      </c>
      <c r="D129" s="26">
        <v>0</v>
      </c>
      <c r="E129" s="26">
        <v>0</v>
      </c>
      <c r="F129" s="26">
        <v>0</v>
      </c>
      <c r="G129" s="26">
        <v>0</v>
      </c>
      <c r="H129" s="104" t="e">
        <f t="shared" si="6"/>
        <v>#DIV/0!</v>
      </c>
      <c r="I129" s="104" t="e">
        <f t="shared" si="14"/>
        <v>#DIV/0!</v>
      </c>
      <c r="J129" s="104">
        <f t="shared" si="8"/>
        <v>0</v>
      </c>
      <c r="K129" s="112" t="e">
        <f t="shared" si="9"/>
        <v>#DIV/0!</v>
      </c>
    </row>
    <row r="130" spans="1:11" ht="51" hidden="1" x14ac:dyDescent="0.2">
      <c r="A130" s="209"/>
      <c r="B130" s="39">
        <v>1182</v>
      </c>
      <c r="C130" s="25" t="s">
        <v>46</v>
      </c>
      <c r="D130" s="26">
        <v>0</v>
      </c>
      <c r="E130" s="26">
        <v>0</v>
      </c>
      <c r="F130" s="26">
        <v>0</v>
      </c>
      <c r="G130" s="26">
        <v>0</v>
      </c>
      <c r="H130" s="104" t="e">
        <f t="shared" si="6"/>
        <v>#DIV/0!</v>
      </c>
      <c r="I130" s="104" t="e">
        <f t="shared" si="14"/>
        <v>#DIV/0!</v>
      </c>
      <c r="J130" s="104">
        <f t="shared" si="8"/>
        <v>0</v>
      </c>
      <c r="K130" s="112" t="e">
        <f t="shared" si="9"/>
        <v>#DIV/0!</v>
      </c>
    </row>
    <row r="131" spans="1:11" ht="63.75" x14ac:dyDescent="0.2">
      <c r="A131" s="209"/>
      <c r="B131" s="39">
        <v>1183</v>
      </c>
      <c r="C131" s="25" t="s">
        <v>176</v>
      </c>
      <c r="D131" s="26">
        <v>0</v>
      </c>
      <c r="E131" s="26">
        <v>110851.15</v>
      </c>
      <c r="F131" s="26">
        <v>110851.15</v>
      </c>
      <c r="G131" s="26">
        <v>42697.3</v>
      </c>
      <c r="H131" s="103">
        <f t="shared" si="6"/>
        <v>38.517687908515164</v>
      </c>
      <c r="I131" s="103">
        <f t="shared" si="14"/>
        <v>38.517687908515164</v>
      </c>
      <c r="J131" s="103">
        <f t="shared" si="8"/>
        <v>42697.3</v>
      </c>
      <c r="K131" s="113" t="e">
        <f t="shared" si="9"/>
        <v>#DIV/0!</v>
      </c>
    </row>
    <row r="132" spans="1:11" ht="63.75" x14ac:dyDescent="0.2">
      <c r="A132" s="209"/>
      <c r="B132" s="39">
        <v>1184</v>
      </c>
      <c r="C132" s="25" t="s">
        <v>177</v>
      </c>
      <c r="D132" s="26">
        <v>0</v>
      </c>
      <c r="E132" s="26">
        <v>997634.3</v>
      </c>
      <c r="F132" s="26">
        <v>997634.3</v>
      </c>
      <c r="G132" s="26">
        <v>384275.7</v>
      </c>
      <c r="H132" s="103">
        <f t="shared" si="6"/>
        <v>38.518693673623687</v>
      </c>
      <c r="I132" s="103">
        <f t="shared" si="14"/>
        <v>38.518693673623687</v>
      </c>
      <c r="J132" s="103">
        <f t="shared" si="8"/>
        <v>384275.7</v>
      </c>
      <c r="K132" s="113" t="e">
        <f t="shared" si="9"/>
        <v>#DIV/0!</v>
      </c>
    </row>
    <row r="133" spans="1:11" ht="63.75" x14ac:dyDescent="0.2">
      <c r="A133" s="209"/>
      <c r="B133" s="50">
        <v>1241</v>
      </c>
      <c r="C133" s="41" t="s">
        <v>178</v>
      </c>
      <c r="D133" s="42">
        <v>0</v>
      </c>
      <c r="E133" s="42">
        <v>1227542</v>
      </c>
      <c r="F133" s="42">
        <v>1227542</v>
      </c>
      <c r="G133" s="42">
        <v>0</v>
      </c>
      <c r="H133" s="100">
        <f t="shared" si="6"/>
        <v>0</v>
      </c>
      <c r="I133" s="100">
        <f t="shared" si="14"/>
        <v>0</v>
      </c>
      <c r="J133" s="100">
        <f t="shared" si="8"/>
        <v>0</v>
      </c>
      <c r="K133" s="113" t="e">
        <f t="shared" si="9"/>
        <v>#DIV/0!</v>
      </c>
    </row>
    <row r="134" spans="1:11" x14ac:dyDescent="0.2">
      <c r="A134" s="209"/>
      <c r="B134" s="195">
        <v>1242</v>
      </c>
      <c r="C134" s="25"/>
      <c r="D134" s="26">
        <v>0</v>
      </c>
      <c r="E134" s="26">
        <v>10707200</v>
      </c>
      <c r="F134" s="26">
        <v>10707200</v>
      </c>
      <c r="G134" s="26">
        <v>0</v>
      </c>
      <c r="H134" s="103">
        <f t="shared" si="6"/>
        <v>0</v>
      </c>
      <c r="I134" s="103">
        <f t="shared" si="14"/>
        <v>0</v>
      </c>
      <c r="J134" s="103">
        <f t="shared" si="8"/>
        <v>0</v>
      </c>
      <c r="K134" s="112" t="e">
        <f t="shared" si="9"/>
        <v>#DIV/0!</v>
      </c>
    </row>
    <row r="135" spans="1:11" ht="51" x14ac:dyDescent="0.2">
      <c r="A135" s="209"/>
      <c r="B135" s="195">
        <v>1275</v>
      </c>
      <c r="C135" s="25" t="s">
        <v>182</v>
      </c>
      <c r="D135" s="26">
        <v>0</v>
      </c>
      <c r="E135" s="26">
        <v>381182.9</v>
      </c>
      <c r="F135" s="26">
        <v>381182.9</v>
      </c>
      <c r="G135" s="26">
        <v>82865.25</v>
      </c>
      <c r="H135" s="103">
        <f t="shared" si="6"/>
        <v>21.738973600337264</v>
      </c>
      <c r="I135" s="103">
        <f t="shared" si="14"/>
        <v>21.738973600337264</v>
      </c>
      <c r="J135" s="103">
        <f t="shared" si="8"/>
        <v>82865.25</v>
      </c>
      <c r="K135" s="112" t="e">
        <f t="shared" si="9"/>
        <v>#DIV/0!</v>
      </c>
    </row>
    <row r="136" spans="1:11" x14ac:dyDescent="0.2">
      <c r="A136" s="209"/>
      <c r="B136" s="198">
        <v>1276</v>
      </c>
      <c r="C136" s="25"/>
      <c r="D136" s="26"/>
      <c r="E136" s="26">
        <v>4224623</v>
      </c>
      <c r="F136" s="26">
        <v>4224623</v>
      </c>
      <c r="G136" s="26">
        <v>469569.75</v>
      </c>
      <c r="H136" s="103">
        <f t="shared" si="6"/>
        <v>11.115068729209684</v>
      </c>
      <c r="I136" s="103">
        <f t="shared" si="14"/>
        <v>11.115068729209684</v>
      </c>
      <c r="J136" s="103"/>
      <c r="K136" s="113"/>
    </row>
    <row r="137" spans="1:11" x14ac:dyDescent="0.2">
      <c r="A137" s="209"/>
      <c r="B137" s="198">
        <v>1279</v>
      </c>
      <c r="C137" s="25"/>
      <c r="D137" s="26"/>
      <c r="E137" s="26">
        <v>1704800</v>
      </c>
      <c r="F137" s="26">
        <v>1704800</v>
      </c>
      <c r="G137" s="26">
        <v>131009.24</v>
      </c>
      <c r="H137" s="103">
        <f t="shared" si="6"/>
        <v>7.6847278273111215</v>
      </c>
      <c r="I137" s="103">
        <f t="shared" si="14"/>
        <v>7.6847278273111215</v>
      </c>
      <c r="J137" s="103"/>
      <c r="K137" s="113"/>
    </row>
    <row r="138" spans="1:11" ht="63.75" x14ac:dyDescent="0.2">
      <c r="A138" s="209">
        <v>1161</v>
      </c>
      <c r="B138" s="39">
        <v>1291</v>
      </c>
      <c r="C138" s="25" t="s">
        <v>142</v>
      </c>
      <c r="D138" s="26">
        <v>116979</v>
      </c>
      <c r="E138" s="26">
        <v>77656.399999999994</v>
      </c>
      <c r="F138" s="26">
        <v>77656.399999999994</v>
      </c>
      <c r="G138" s="26">
        <v>72090.8</v>
      </c>
      <c r="H138" s="103">
        <f t="shared" si="6"/>
        <v>92.83304402470371</v>
      </c>
      <c r="I138" s="103">
        <f t="shared" si="14"/>
        <v>92.83304402470371</v>
      </c>
      <c r="J138" s="103">
        <f t="shared" si="8"/>
        <v>-44888.2</v>
      </c>
      <c r="K138" s="113">
        <f t="shared" si="9"/>
        <v>61.627129655750181</v>
      </c>
    </row>
    <row r="139" spans="1:11" ht="51" x14ac:dyDescent="0.2">
      <c r="A139" s="209"/>
      <c r="B139" s="50">
        <v>1292</v>
      </c>
      <c r="C139" s="30" t="s">
        <v>143</v>
      </c>
      <c r="D139" s="31">
        <v>1052796</v>
      </c>
      <c r="E139" s="31">
        <v>821433.6</v>
      </c>
      <c r="F139" s="31">
        <v>821433.6</v>
      </c>
      <c r="G139" s="31">
        <v>739508.4</v>
      </c>
      <c r="H139" s="104">
        <f t="shared" si="6"/>
        <v>90.026558446111778</v>
      </c>
      <c r="I139" s="104">
        <f t="shared" si="14"/>
        <v>90.026558446111778</v>
      </c>
      <c r="J139" s="104">
        <f t="shared" si="8"/>
        <v>-313287.59999999998</v>
      </c>
      <c r="K139" s="113">
        <f t="shared" si="9"/>
        <v>70.242326148655593</v>
      </c>
    </row>
    <row r="140" spans="1:11" x14ac:dyDescent="0.2">
      <c r="A140" s="209"/>
      <c r="B140" s="50">
        <v>1300</v>
      </c>
      <c r="C140" s="30" t="s">
        <v>170</v>
      </c>
      <c r="D140" s="31">
        <v>0</v>
      </c>
      <c r="E140" s="31">
        <v>200000</v>
      </c>
      <c r="F140" s="31">
        <v>200000</v>
      </c>
      <c r="G140" s="31">
        <v>199630</v>
      </c>
      <c r="H140" s="104">
        <f t="shared" si="6"/>
        <v>99.814999999999998</v>
      </c>
      <c r="I140" s="104">
        <f t="shared" si="14"/>
        <v>99.814999999999998</v>
      </c>
      <c r="J140" s="104">
        <f t="shared" si="8"/>
        <v>199630</v>
      </c>
      <c r="K140" s="113" t="e">
        <f t="shared" si="9"/>
        <v>#DIV/0!</v>
      </c>
    </row>
    <row r="141" spans="1:11" ht="38.25" x14ac:dyDescent="0.2">
      <c r="A141" s="209"/>
      <c r="B141" s="39">
        <v>1403</v>
      </c>
      <c r="C141" s="178" t="s">
        <v>164</v>
      </c>
      <c r="D141" s="26">
        <v>0</v>
      </c>
      <c r="E141" s="26">
        <v>1894500</v>
      </c>
      <c r="F141" s="26">
        <v>1894500</v>
      </c>
      <c r="G141" s="26">
        <v>1408650.84</v>
      </c>
      <c r="H141" s="103">
        <f t="shared" si="6"/>
        <v>74.354755344418052</v>
      </c>
      <c r="I141" s="103">
        <f t="shared" si="14"/>
        <v>74.354755344418052</v>
      </c>
      <c r="J141" s="103">
        <f t="shared" si="8"/>
        <v>1408650.84</v>
      </c>
      <c r="K141" s="112" t="e">
        <f t="shared" si="9"/>
        <v>#DIV/0!</v>
      </c>
    </row>
    <row r="142" spans="1:11" ht="63.75" x14ac:dyDescent="0.2">
      <c r="A142" s="209"/>
      <c r="B142" s="39">
        <v>1501</v>
      </c>
      <c r="C142" s="25" t="s">
        <v>190</v>
      </c>
      <c r="D142" s="26">
        <v>0</v>
      </c>
      <c r="E142" s="26">
        <v>187100</v>
      </c>
      <c r="F142" s="26">
        <v>46800</v>
      </c>
      <c r="G142" s="26">
        <v>0</v>
      </c>
      <c r="H142" s="103">
        <f t="shared" si="6"/>
        <v>0</v>
      </c>
      <c r="I142" s="103">
        <f t="shared" si="14"/>
        <v>0</v>
      </c>
      <c r="J142" s="103">
        <f t="shared" si="8"/>
        <v>0</v>
      </c>
      <c r="K142" s="112" t="e">
        <f t="shared" si="9"/>
        <v>#DIV/0!</v>
      </c>
    </row>
    <row r="143" spans="1:11" ht="51.75" thickBot="1" x14ac:dyDescent="0.25">
      <c r="A143" s="209"/>
      <c r="B143" s="124">
        <v>1700</v>
      </c>
      <c r="C143" s="171" t="s">
        <v>179</v>
      </c>
      <c r="D143" s="172">
        <v>0</v>
      </c>
      <c r="E143" s="172">
        <v>1263100</v>
      </c>
      <c r="F143" s="172">
        <v>1263100</v>
      </c>
      <c r="G143" s="172">
        <v>509829.33</v>
      </c>
      <c r="H143" s="185">
        <f t="shared" si="6"/>
        <v>40.363338611353022</v>
      </c>
      <c r="I143" s="185">
        <f t="shared" si="14"/>
        <v>40.363338611353022</v>
      </c>
      <c r="J143" s="99">
        <f t="shared" si="8"/>
        <v>509829.33</v>
      </c>
      <c r="K143" s="112" t="e">
        <f t="shared" si="9"/>
        <v>#DIV/0!</v>
      </c>
    </row>
    <row r="144" spans="1:11" ht="13.5" thickBot="1" x14ac:dyDescent="0.25">
      <c r="A144" s="209">
        <v>1170</v>
      </c>
      <c r="B144" s="35"/>
      <c r="C144" s="36" t="s">
        <v>49</v>
      </c>
      <c r="D144" s="44">
        <f>D145+D146</f>
        <v>98940</v>
      </c>
      <c r="E144" s="44">
        <f>SUM(E145:E146)</f>
        <v>6939356</v>
      </c>
      <c r="F144" s="44">
        <f>SUM(F145:F146)</f>
        <v>6939356</v>
      </c>
      <c r="G144" s="44">
        <f t="shared" ref="G144" si="16">G145+G146</f>
        <v>2996881.02</v>
      </c>
      <c r="H144" s="17">
        <f t="shared" si="6"/>
        <v>43.186731160643724</v>
      </c>
      <c r="I144" s="17">
        <f t="shared" si="14"/>
        <v>43.186731160643724</v>
      </c>
      <c r="J144" s="17">
        <f t="shared" si="8"/>
        <v>2897941.02</v>
      </c>
      <c r="K144" s="18">
        <f t="shared" ref="K144:K146" si="17">G144/D144*100</f>
        <v>3028.9882959369315</v>
      </c>
    </row>
    <row r="145" spans="1:11" ht="26.25" thickBot="1" x14ac:dyDescent="0.25">
      <c r="A145" s="219"/>
      <c r="B145" s="38">
        <v>2010</v>
      </c>
      <c r="C145" s="20" t="s">
        <v>50</v>
      </c>
      <c r="D145" s="21">
        <v>0</v>
      </c>
      <c r="E145" s="21">
        <v>3970166</v>
      </c>
      <c r="F145" s="21">
        <v>3970166</v>
      </c>
      <c r="G145" s="21">
        <v>2996881.02</v>
      </c>
      <c r="H145" s="99">
        <f t="shared" ref="H145:H146" si="18">G145/E145*100</f>
        <v>75.485030600735598</v>
      </c>
      <c r="I145" s="99">
        <f t="shared" si="14"/>
        <v>75.485030600735598</v>
      </c>
      <c r="J145" s="99">
        <f t="shared" ref="J145:J146" si="19">G145-D145</f>
        <v>2996881.02</v>
      </c>
      <c r="K145" s="111" t="e">
        <f t="shared" si="17"/>
        <v>#DIV/0!</v>
      </c>
    </row>
    <row r="146" spans="1:11" ht="39" thickBot="1" x14ac:dyDescent="0.25">
      <c r="A146" s="110">
        <v>2000</v>
      </c>
      <c r="B146" s="40">
        <v>2111</v>
      </c>
      <c r="C146" s="41" t="s">
        <v>51</v>
      </c>
      <c r="D146" s="42">
        <v>98940</v>
      </c>
      <c r="E146" s="42">
        <v>2969190</v>
      </c>
      <c r="F146" s="42">
        <v>2969190</v>
      </c>
      <c r="G146" s="42">
        <v>0</v>
      </c>
      <c r="H146" s="104">
        <f t="shared" si="18"/>
        <v>0</v>
      </c>
      <c r="I146" s="104">
        <f t="shared" si="14"/>
        <v>0</v>
      </c>
      <c r="J146" s="104">
        <f t="shared" si="19"/>
        <v>-98940</v>
      </c>
      <c r="K146" s="113">
        <f t="shared" si="17"/>
        <v>0</v>
      </c>
    </row>
    <row r="147" spans="1:11" ht="13.5" thickBot="1" x14ac:dyDescent="0.25">
      <c r="A147" s="209">
        <v>2111</v>
      </c>
      <c r="B147" s="35"/>
      <c r="C147" s="36" t="s">
        <v>52</v>
      </c>
      <c r="D147" s="109">
        <f t="shared" ref="D147:F147" si="20">SUM(D148:D151)</f>
        <v>2671804.7200000002</v>
      </c>
      <c r="E147" s="109">
        <f t="shared" si="20"/>
        <v>5613153.5300000003</v>
      </c>
      <c r="F147" s="109">
        <f t="shared" si="20"/>
        <v>4897595.6500000004</v>
      </c>
      <c r="G147" s="109">
        <f>SUM(G148:G151)</f>
        <v>5322408.4800000004</v>
      </c>
      <c r="H147" s="17">
        <f t="shared" si="6"/>
        <v>94.820290440193972</v>
      </c>
      <c r="I147" s="115">
        <f t="shared" si="14"/>
        <v>108.6739057357665</v>
      </c>
      <c r="J147" s="17">
        <f t="shared" si="8"/>
        <v>2650603.7600000002</v>
      </c>
      <c r="K147" s="18">
        <f t="shared" si="9"/>
        <v>199.20649290566413</v>
      </c>
    </row>
    <row r="148" spans="1:11" ht="51" x14ac:dyDescent="0.2">
      <c r="A148" s="219"/>
      <c r="B148" s="38">
        <v>3104</v>
      </c>
      <c r="C148" s="20" t="s">
        <v>57</v>
      </c>
      <c r="D148" s="21">
        <v>2125831.4900000002</v>
      </c>
      <c r="E148" s="21">
        <v>1571260.54</v>
      </c>
      <c r="F148" s="21">
        <v>1178445.4099999999</v>
      </c>
      <c r="G148" s="21">
        <v>1301620.49</v>
      </c>
      <c r="H148" s="99">
        <f t="shared" si="6"/>
        <v>82.839252744169329</v>
      </c>
      <c r="I148" s="99">
        <f t="shared" si="14"/>
        <v>110.45233652359001</v>
      </c>
      <c r="J148" s="99">
        <f t="shared" si="8"/>
        <v>-824211.00000000023</v>
      </c>
      <c r="K148" s="111">
        <f t="shared" si="9"/>
        <v>61.22877077147821</v>
      </c>
    </row>
    <row r="149" spans="1:11" ht="39" thickBot="1" x14ac:dyDescent="0.25">
      <c r="A149" s="219"/>
      <c r="B149" s="40">
        <v>3114</v>
      </c>
      <c r="C149" s="41" t="s">
        <v>191</v>
      </c>
      <c r="D149" s="42">
        <v>0</v>
      </c>
      <c r="E149" s="42">
        <v>63777</v>
      </c>
      <c r="F149" s="42">
        <v>47832.75</v>
      </c>
      <c r="G149" s="42">
        <v>63777</v>
      </c>
      <c r="H149" s="100">
        <f t="shared" si="6"/>
        <v>100</v>
      </c>
      <c r="I149" s="99">
        <f t="shared" si="14"/>
        <v>133.33333333333331</v>
      </c>
      <c r="J149" s="99">
        <f t="shared" si="8"/>
        <v>63777</v>
      </c>
      <c r="K149" s="111" t="e">
        <f t="shared" si="9"/>
        <v>#DIV/0!</v>
      </c>
    </row>
    <row r="150" spans="1:11" ht="26.25" thickBot="1" x14ac:dyDescent="0.25">
      <c r="A150" s="110">
        <v>3000</v>
      </c>
      <c r="B150" s="50">
        <v>3121</v>
      </c>
      <c r="C150" s="30" t="s">
        <v>59</v>
      </c>
      <c r="D150" s="31">
        <v>545973.23</v>
      </c>
      <c r="E150" s="31">
        <v>1227193.99</v>
      </c>
      <c r="F150" s="31">
        <v>920395.49</v>
      </c>
      <c r="G150" s="31">
        <v>1227193.99</v>
      </c>
      <c r="H150" s="104">
        <f t="shared" si="6"/>
        <v>100</v>
      </c>
      <c r="I150" s="103">
        <f t="shared" si="14"/>
        <v>133.33333369549649</v>
      </c>
      <c r="J150" s="104">
        <f t="shared" si="8"/>
        <v>681220.76</v>
      </c>
      <c r="K150" s="113">
        <f t="shared" si="9"/>
        <v>224.77182443542151</v>
      </c>
    </row>
    <row r="151" spans="1:11" ht="64.5" thickBot="1" x14ac:dyDescent="0.25">
      <c r="A151" s="220"/>
      <c r="B151" s="50">
        <v>3225</v>
      </c>
      <c r="C151" s="30" t="s">
        <v>183</v>
      </c>
      <c r="D151" s="31">
        <v>0</v>
      </c>
      <c r="E151" s="31">
        <v>2750922</v>
      </c>
      <c r="F151" s="31">
        <v>2750922</v>
      </c>
      <c r="G151" s="31">
        <v>2729817</v>
      </c>
      <c r="H151" s="104">
        <f t="shared" si="6"/>
        <v>99.232802674885008</v>
      </c>
      <c r="I151" s="100">
        <f t="shared" si="14"/>
        <v>99.232802674885008</v>
      </c>
      <c r="J151" s="104">
        <f t="shared" si="8"/>
        <v>2729817</v>
      </c>
      <c r="K151" s="113" t="e">
        <f t="shared" si="9"/>
        <v>#DIV/0!</v>
      </c>
    </row>
    <row r="152" spans="1:11" ht="26.25" hidden="1" thickBot="1" x14ac:dyDescent="0.25">
      <c r="A152" s="205" t="s">
        <v>56</v>
      </c>
      <c r="B152" s="53">
        <v>3242</v>
      </c>
      <c r="C152" s="54" t="s">
        <v>64</v>
      </c>
      <c r="D152" s="55">
        <v>0</v>
      </c>
      <c r="E152" s="55">
        <v>0</v>
      </c>
      <c r="F152" s="55">
        <v>0</v>
      </c>
      <c r="G152" s="55">
        <v>0</v>
      </c>
      <c r="H152" s="104" t="e">
        <f t="shared" si="6"/>
        <v>#DIV/0!</v>
      </c>
      <c r="I152" s="114" t="e">
        <f t="shared" si="14"/>
        <v>#DIV/0!</v>
      </c>
      <c r="J152" s="104">
        <f t="shared" si="8"/>
        <v>0</v>
      </c>
      <c r="K152" s="113" t="e">
        <f t="shared" si="9"/>
        <v>#DIV/0!</v>
      </c>
    </row>
    <row r="153" spans="1:11" ht="13.5" thickBot="1" x14ac:dyDescent="0.25">
      <c r="A153" s="207" t="s">
        <v>58</v>
      </c>
      <c r="B153" s="35"/>
      <c r="C153" s="36" t="s">
        <v>65</v>
      </c>
      <c r="D153" s="109">
        <f>D154+D155+D156+D157</f>
        <v>3142206.94</v>
      </c>
      <c r="E153" s="109">
        <f>SUM(E154:E156)</f>
        <v>1635281.11</v>
      </c>
      <c r="F153" s="109">
        <f>SUM(F154:F156)</f>
        <v>1385585.84</v>
      </c>
      <c r="G153" s="109">
        <f t="shared" ref="G153" si="21">SUM(G154:G156)</f>
        <v>899748.46</v>
      </c>
      <c r="H153" s="17">
        <f t="shared" si="6"/>
        <v>55.021026935240499</v>
      </c>
      <c r="I153" s="17"/>
      <c r="J153" s="17">
        <f t="shared" si="8"/>
        <v>-2242458.48</v>
      </c>
      <c r="K153" s="18">
        <f t="shared" si="9"/>
        <v>28.634284029682654</v>
      </c>
    </row>
    <row r="154" spans="1:11" ht="13.5" thickBot="1" x14ac:dyDescent="0.25">
      <c r="A154" s="213"/>
      <c r="B154" s="38">
        <v>4030</v>
      </c>
      <c r="C154" s="20" t="s">
        <v>67</v>
      </c>
      <c r="D154" s="21">
        <v>106791.76</v>
      </c>
      <c r="E154" s="21">
        <v>259097.74</v>
      </c>
      <c r="F154" s="21">
        <v>228448.31</v>
      </c>
      <c r="G154" s="21">
        <v>199005.74</v>
      </c>
      <c r="H154" s="99">
        <f t="shared" si="6"/>
        <v>76.807207967155549</v>
      </c>
      <c r="I154" s="99">
        <f t="shared" si="14"/>
        <v>87.111933548556337</v>
      </c>
      <c r="J154" s="99">
        <f t="shared" si="8"/>
        <v>92213.98</v>
      </c>
      <c r="K154" s="113">
        <f t="shared" si="9"/>
        <v>186.34934006144294</v>
      </c>
    </row>
    <row r="155" spans="1:11" ht="13.5" thickBot="1" x14ac:dyDescent="0.25">
      <c r="A155" s="110">
        <v>4000</v>
      </c>
      <c r="B155" s="39">
        <v>4040</v>
      </c>
      <c r="C155" s="25" t="s">
        <v>69</v>
      </c>
      <c r="D155" s="26">
        <v>6686</v>
      </c>
      <c r="E155" s="26">
        <v>4000</v>
      </c>
      <c r="F155" s="26">
        <v>3000</v>
      </c>
      <c r="G155" s="26">
        <v>0</v>
      </c>
      <c r="H155" s="99">
        <f t="shared" ref="H155:H160" si="22">G155/E155*100</f>
        <v>0</v>
      </c>
      <c r="I155" s="99">
        <f t="shared" si="14"/>
        <v>0</v>
      </c>
      <c r="J155" s="99">
        <f t="shared" ref="J155:J160" si="23">G155-D155</f>
        <v>-6686</v>
      </c>
      <c r="K155" s="113">
        <f t="shared" ref="K155:K160" si="24">G155/D155*100</f>
        <v>0</v>
      </c>
    </row>
    <row r="156" spans="1:11" ht="26.25" thickBot="1" x14ac:dyDescent="0.25">
      <c r="A156" s="205" t="s">
        <v>66</v>
      </c>
      <c r="B156" s="50">
        <v>4060</v>
      </c>
      <c r="C156" s="30" t="s">
        <v>71</v>
      </c>
      <c r="D156" s="31">
        <v>3028729.18</v>
      </c>
      <c r="E156" s="31">
        <v>1372183.37</v>
      </c>
      <c r="F156" s="31">
        <v>1154137.53</v>
      </c>
      <c r="G156" s="31">
        <v>700742.72</v>
      </c>
      <c r="H156" s="99">
        <f t="shared" si="22"/>
        <v>51.06771699178951</v>
      </c>
      <c r="I156" s="99">
        <f t="shared" si="14"/>
        <v>60.715703439606536</v>
      </c>
      <c r="J156" s="99">
        <f t="shared" si="23"/>
        <v>-2327986.46</v>
      </c>
      <c r="K156" s="113">
        <f t="shared" si="24"/>
        <v>23.136526191489988</v>
      </c>
    </row>
    <row r="157" spans="1:11" ht="13.5" hidden="1" thickBot="1" x14ac:dyDescent="0.25">
      <c r="A157" s="206" t="s">
        <v>68</v>
      </c>
      <c r="B157" s="53">
        <v>4082</v>
      </c>
      <c r="C157" s="54" t="s">
        <v>75</v>
      </c>
      <c r="D157" s="55">
        <v>0</v>
      </c>
      <c r="E157" s="55">
        <v>0</v>
      </c>
      <c r="F157" s="55">
        <v>0</v>
      </c>
      <c r="G157" s="55">
        <v>0</v>
      </c>
      <c r="H157" s="99" t="e">
        <f t="shared" si="22"/>
        <v>#DIV/0!</v>
      </c>
      <c r="I157" s="99" t="e">
        <f t="shared" si="14"/>
        <v>#DIV/0!</v>
      </c>
      <c r="J157" s="99">
        <f t="shared" si="23"/>
        <v>0</v>
      </c>
      <c r="K157" s="113" t="e">
        <f t="shared" si="24"/>
        <v>#DIV/0!</v>
      </c>
    </row>
    <row r="158" spans="1:11" ht="13.5" thickBot="1" x14ac:dyDescent="0.25">
      <c r="A158" s="207" t="s">
        <v>70</v>
      </c>
      <c r="B158" s="35"/>
      <c r="C158" s="36" t="s">
        <v>76</v>
      </c>
      <c r="D158" s="109">
        <f>D159+D160</f>
        <v>0</v>
      </c>
      <c r="E158" s="109">
        <f>SUM(E160)</f>
        <v>32646</v>
      </c>
      <c r="F158" s="109">
        <f>SUM(F160)</f>
        <v>32511</v>
      </c>
      <c r="G158" s="109">
        <f t="shared" ref="G158" si="25">G159+G160</f>
        <v>32646</v>
      </c>
      <c r="H158" s="17">
        <f t="shared" si="22"/>
        <v>100</v>
      </c>
      <c r="I158" s="17"/>
      <c r="J158" s="17">
        <f t="shared" si="23"/>
        <v>32646</v>
      </c>
      <c r="K158" s="18"/>
    </row>
    <row r="159" spans="1:11" ht="26.25" hidden="1" thickBot="1" x14ac:dyDescent="0.25">
      <c r="A159" s="213"/>
      <c r="B159" s="38">
        <v>5011</v>
      </c>
      <c r="C159" s="25" t="s">
        <v>78</v>
      </c>
      <c r="D159" s="21">
        <v>0</v>
      </c>
      <c r="E159" s="21">
        <v>0</v>
      </c>
      <c r="F159" s="21">
        <v>0</v>
      </c>
      <c r="G159" s="21">
        <v>0</v>
      </c>
      <c r="H159" s="99" t="e">
        <f t="shared" si="22"/>
        <v>#DIV/0!</v>
      </c>
      <c r="I159" s="99" t="e">
        <f t="shared" si="14"/>
        <v>#DIV/0!</v>
      </c>
      <c r="J159" s="99">
        <f t="shared" si="23"/>
        <v>0</v>
      </c>
      <c r="K159" s="113" t="e">
        <f t="shared" si="24"/>
        <v>#DIV/0!</v>
      </c>
    </row>
    <row r="160" spans="1:11" ht="26.25" thickBot="1" x14ac:dyDescent="0.25">
      <c r="A160" s="110">
        <v>5000</v>
      </c>
      <c r="B160" s="50">
        <v>5031</v>
      </c>
      <c r="C160" s="30" t="s">
        <v>82</v>
      </c>
      <c r="D160" s="31">
        <v>0</v>
      </c>
      <c r="E160" s="31">
        <v>32646</v>
      </c>
      <c r="F160" s="31">
        <v>32511</v>
      </c>
      <c r="G160" s="31">
        <v>32646</v>
      </c>
      <c r="H160" s="100">
        <f t="shared" si="22"/>
        <v>100</v>
      </c>
      <c r="I160" s="100">
        <f t="shared" si="14"/>
        <v>100.41524407123742</v>
      </c>
      <c r="J160" s="100">
        <f t="shared" si="23"/>
        <v>32646</v>
      </c>
      <c r="K160" s="113" t="e">
        <f t="shared" si="24"/>
        <v>#DIV/0!</v>
      </c>
    </row>
    <row r="161" spans="1:11" ht="13.5" thickBot="1" x14ac:dyDescent="0.25">
      <c r="A161" s="208">
        <v>5011</v>
      </c>
      <c r="B161" s="35"/>
      <c r="C161" s="36" t="s">
        <v>84</v>
      </c>
      <c r="D161" s="109">
        <f>D163+D164</f>
        <v>168358.48</v>
      </c>
      <c r="E161" s="109">
        <f>SUM(E162:E165)</f>
        <v>1079712.5</v>
      </c>
      <c r="F161" s="109">
        <f>SUM(F162:F165)</f>
        <v>1046083.13</v>
      </c>
      <c r="G161" s="109">
        <f>SUM(G162:G165)</f>
        <v>741733.62</v>
      </c>
      <c r="H161" s="17">
        <f t="shared" si="6"/>
        <v>68.697326371603552</v>
      </c>
      <c r="I161" s="115">
        <f t="shared" si="14"/>
        <v>70.905800765566312</v>
      </c>
      <c r="J161" s="17">
        <f t="shared" si="8"/>
        <v>573375.14</v>
      </c>
      <c r="K161" s="18">
        <f t="shared" si="9"/>
        <v>440.56801890822487</v>
      </c>
    </row>
    <row r="162" spans="1:11" ht="39" thickBot="1" x14ac:dyDescent="0.25">
      <c r="A162" s="212">
        <v>5031</v>
      </c>
      <c r="B162" s="116">
        <v>6020</v>
      </c>
      <c r="C162" s="20" t="s">
        <v>88</v>
      </c>
      <c r="D162" s="117">
        <v>0</v>
      </c>
      <c r="E162" s="117">
        <v>329900</v>
      </c>
      <c r="F162" s="117">
        <v>329900</v>
      </c>
      <c r="G162" s="117">
        <v>99900</v>
      </c>
      <c r="H162" s="99">
        <f t="shared" ref="H162:H203" si="26">G162/E162*100</f>
        <v>30.28190360715368</v>
      </c>
      <c r="I162" s="99">
        <f t="shared" si="14"/>
        <v>30.28190360715368</v>
      </c>
      <c r="J162" s="99">
        <f t="shared" ref="J162:J191" si="27">G162-D162</f>
        <v>99900</v>
      </c>
      <c r="K162" s="118" t="e">
        <f t="shared" si="9"/>
        <v>#DIV/0!</v>
      </c>
    </row>
    <row r="163" spans="1:11" ht="13.5" thickBot="1" x14ac:dyDescent="0.25">
      <c r="A163" s="110">
        <v>6000</v>
      </c>
      <c r="B163" s="39">
        <v>6030</v>
      </c>
      <c r="C163" s="25" t="s">
        <v>90</v>
      </c>
      <c r="D163" s="26">
        <v>138358.48000000001</v>
      </c>
      <c r="E163" s="26">
        <v>259517.5</v>
      </c>
      <c r="F163" s="26">
        <v>225888.13</v>
      </c>
      <c r="G163" s="26">
        <v>204517.5</v>
      </c>
      <c r="H163" s="99">
        <f t="shared" si="26"/>
        <v>78.806824202606762</v>
      </c>
      <c r="I163" s="99">
        <f t="shared" si="14"/>
        <v>90.539285973105351</v>
      </c>
      <c r="J163" s="99">
        <f t="shared" si="27"/>
        <v>66159.01999999999</v>
      </c>
      <c r="K163" s="113">
        <f t="shared" ref="K163:K191" si="28">G163/D163*100</f>
        <v>147.81710524718108</v>
      </c>
    </row>
    <row r="164" spans="1:11" ht="13.5" thickBot="1" x14ac:dyDescent="0.25">
      <c r="A164" s="219">
        <v>6020</v>
      </c>
      <c r="B164" s="50">
        <v>6040</v>
      </c>
      <c r="C164" s="30" t="s">
        <v>92</v>
      </c>
      <c r="D164" s="31">
        <v>30000</v>
      </c>
      <c r="E164" s="31">
        <v>490295</v>
      </c>
      <c r="F164" s="31">
        <v>490295</v>
      </c>
      <c r="G164" s="31">
        <v>437316.12</v>
      </c>
      <c r="H164" s="99">
        <f t="shared" si="26"/>
        <v>89.194489032113324</v>
      </c>
      <c r="I164" s="99">
        <f t="shared" si="14"/>
        <v>89.194489032113324</v>
      </c>
      <c r="J164" s="99">
        <f t="shared" si="27"/>
        <v>407316.12</v>
      </c>
      <c r="K164" s="113">
        <f t="shared" si="28"/>
        <v>1457.7203999999999</v>
      </c>
    </row>
    <row r="165" spans="1:11" ht="26.25" hidden="1" thickBot="1" x14ac:dyDescent="0.25">
      <c r="A165" s="206" t="s">
        <v>89</v>
      </c>
      <c r="B165" s="50">
        <v>6090</v>
      </c>
      <c r="C165" s="30" t="s">
        <v>96</v>
      </c>
      <c r="D165" s="32">
        <v>0</v>
      </c>
      <c r="E165" s="32">
        <v>0</v>
      </c>
      <c r="F165" s="32">
        <v>0</v>
      </c>
      <c r="G165" s="32">
        <v>0</v>
      </c>
      <c r="H165" s="100" t="e">
        <f t="shared" si="26"/>
        <v>#DIV/0!</v>
      </c>
      <c r="I165" s="100" t="e">
        <f t="shared" si="14"/>
        <v>#DIV/0!</v>
      </c>
      <c r="J165" s="100">
        <f t="shared" si="27"/>
        <v>0</v>
      </c>
      <c r="K165" s="113" t="e">
        <f t="shared" si="28"/>
        <v>#DIV/0!</v>
      </c>
    </row>
    <row r="166" spans="1:11" ht="13.5" thickBot="1" x14ac:dyDescent="0.25">
      <c r="A166" s="207" t="s">
        <v>91</v>
      </c>
      <c r="B166" s="35"/>
      <c r="C166" s="36" t="s">
        <v>97</v>
      </c>
      <c r="D166" s="109">
        <f>D167+D171+D172+D173+D174+D175+D169+D170+D168</f>
        <v>2095775.1600000001</v>
      </c>
      <c r="E166" s="109">
        <f>SUM(E167:E174)</f>
        <v>6834603.0300000003</v>
      </c>
      <c r="F166" s="109">
        <f>SUM(F167:F174)</f>
        <v>6804603.0300000003</v>
      </c>
      <c r="G166" s="109">
        <f t="shared" ref="G166" si="29">SUM(G167:G174)</f>
        <v>5157103.74</v>
      </c>
      <c r="H166" s="17">
        <f t="shared" si="26"/>
        <v>75.455790444057442</v>
      </c>
      <c r="I166" s="115">
        <f t="shared" si="14"/>
        <v>75.788458448839151</v>
      </c>
      <c r="J166" s="17">
        <f t="shared" si="27"/>
        <v>3061328.58</v>
      </c>
      <c r="K166" s="18">
        <f t="shared" si="28"/>
        <v>246.07142208899927</v>
      </c>
    </row>
    <row r="167" spans="1:11" x14ac:dyDescent="0.2">
      <c r="A167" s="213"/>
      <c r="B167" s="38">
        <v>7130</v>
      </c>
      <c r="C167" s="20" t="s">
        <v>144</v>
      </c>
      <c r="D167" s="21">
        <v>305000</v>
      </c>
      <c r="E167" s="21">
        <v>382000</v>
      </c>
      <c r="F167" s="21">
        <v>352000</v>
      </c>
      <c r="G167" s="21">
        <v>196000</v>
      </c>
      <c r="H167" s="99">
        <f t="shared" si="26"/>
        <v>51.308900523560212</v>
      </c>
      <c r="I167" s="99">
        <f t="shared" si="14"/>
        <v>55.68181818181818</v>
      </c>
      <c r="J167" s="99">
        <f t="shared" si="27"/>
        <v>-109000</v>
      </c>
      <c r="K167" s="111">
        <f t="shared" si="28"/>
        <v>64.26229508196721</v>
      </c>
    </row>
    <row r="168" spans="1:11" hidden="1" x14ac:dyDescent="0.2">
      <c r="A168" s="213"/>
      <c r="B168" s="38">
        <v>7321</v>
      </c>
      <c r="C168" s="179" t="s">
        <v>170</v>
      </c>
      <c r="D168" s="21">
        <v>0</v>
      </c>
      <c r="E168" s="21">
        <v>0</v>
      </c>
      <c r="F168" s="21">
        <v>0</v>
      </c>
      <c r="G168" s="21">
        <v>0</v>
      </c>
      <c r="H168" s="99" t="e">
        <f t="shared" si="26"/>
        <v>#DIV/0!</v>
      </c>
      <c r="I168" s="99" t="e">
        <f t="shared" si="14"/>
        <v>#DIV/0!</v>
      </c>
      <c r="J168" s="99">
        <f t="shared" si="27"/>
        <v>0</v>
      </c>
      <c r="K168" s="111" t="e">
        <f t="shared" si="28"/>
        <v>#DIV/0!</v>
      </c>
    </row>
    <row r="169" spans="1:11" ht="38.25" hidden="1" x14ac:dyDescent="0.2">
      <c r="A169" s="213"/>
      <c r="B169" s="38">
        <v>7363</v>
      </c>
      <c r="C169" s="20" t="s">
        <v>145</v>
      </c>
      <c r="D169" s="21">
        <v>0</v>
      </c>
      <c r="E169" s="21">
        <v>0</v>
      </c>
      <c r="F169" s="21">
        <v>0</v>
      </c>
      <c r="G169" s="21">
        <v>0</v>
      </c>
      <c r="H169" s="99" t="e">
        <f t="shared" si="26"/>
        <v>#DIV/0!</v>
      </c>
      <c r="I169" s="99" t="e">
        <f t="shared" si="14"/>
        <v>#DIV/0!</v>
      </c>
      <c r="J169" s="99">
        <f t="shared" si="27"/>
        <v>0</v>
      </c>
      <c r="K169" s="112" t="e">
        <f t="shared" si="28"/>
        <v>#DIV/0!</v>
      </c>
    </row>
    <row r="170" spans="1:11" ht="63.75" x14ac:dyDescent="0.2">
      <c r="A170" s="213"/>
      <c r="B170" s="38">
        <v>7384</v>
      </c>
      <c r="C170" s="20" t="s">
        <v>146</v>
      </c>
      <c r="D170" s="21">
        <v>1120111.27</v>
      </c>
      <c r="E170" s="21">
        <v>6363543.0300000003</v>
      </c>
      <c r="F170" s="21">
        <v>6363543.0300000003</v>
      </c>
      <c r="G170" s="21">
        <v>4961103.74</v>
      </c>
      <c r="H170" s="99">
        <f t="shared" si="26"/>
        <v>77.96134506534483</v>
      </c>
      <c r="I170" s="99">
        <f t="shared" si="14"/>
        <v>77.96134506534483</v>
      </c>
      <c r="J170" s="99">
        <f t="shared" si="27"/>
        <v>3840992.47</v>
      </c>
      <c r="K170" s="112">
        <f t="shared" si="28"/>
        <v>442.91168858608125</v>
      </c>
    </row>
    <row r="171" spans="1:11" ht="26.25" hidden="1" thickBot="1" x14ac:dyDescent="0.25">
      <c r="A171" s="110">
        <v>7000</v>
      </c>
      <c r="B171" s="39">
        <v>7350</v>
      </c>
      <c r="C171" s="25" t="s">
        <v>98</v>
      </c>
      <c r="D171" s="26">
        <v>0</v>
      </c>
      <c r="E171" s="26">
        <v>0</v>
      </c>
      <c r="F171" s="26">
        <v>0</v>
      </c>
      <c r="G171" s="26">
        <v>0</v>
      </c>
      <c r="H171" s="99" t="e">
        <f t="shared" si="26"/>
        <v>#DIV/0!</v>
      </c>
      <c r="I171" s="99" t="e">
        <f t="shared" si="14"/>
        <v>#DIV/0!</v>
      </c>
      <c r="J171" s="99">
        <f t="shared" si="27"/>
        <v>0</v>
      </c>
      <c r="K171" s="113" t="e">
        <f t="shared" si="28"/>
        <v>#DIV/0!</v>
      </c>
    </row>
    <row r="172" spans="1:11" ht="38.25" hidden="1" x14ac:dyDescent="0.2">
      <c r="A172" s="205" t="s">
        <v>147</v>
      </c>
      <c r="B172" s="39">
        <v>7363</v>
      </c>
      <c r="C172" s="25" t="s">
        <v>145</v>
      </c>
      <c r="D172" s="26">
        <v>0</v>
      </c>
      <c r="E172" s="26">
        <v>0</v>
      </c>
      <c r="F172" s="26">
        <v>0</v>
      </c>
      <c r="G172" s="26">
        <v>0</v>
      </c>
      <c r="H172" s="99" t="e">
        <f t="shared" si="26"/>
        <v>#DIV/0!</v>
      </c>
      <c r="I172" s="99" t="e">
        <f t="shared" si="14"/>
        <v>#DIV/0!</v>
      </c>
      <c r="J172" s="99">
        <f t="shared" si="27"/>
        <v>0</v>
      </c>
      <c r="K172" s="113" t="e">
        <f t="shared" si="28"/>
        <v>#DIV/0!</v>
      </c>
    </row>
    <row r="173" spans="1:11" x14ac:dyDescent="0.2">
      <c r="A173" s="206" t="s">
        <v>148</v>
      </c>
      <c r="B173" s="40">
        <v>7390</v>
      </c>
      <c r="C173" s="30" t="s">
        <v>100</v>
      </c>
      <c r="D173" s="42">
        <v>670663.89</v>
      </c>
      <c r="E173" s="42">
        <v>0</v>
      </c>
      <c r="F173" s="42">
        <v>0</v>
      </c>
      <c r="G173" s="42">
        <v>0</v>
      </c>
      <c r="H173" s="99" t="e">
        <f t="shared" si="26"/>
        <v>#DIV/0!</v>
      </c>
      <c r="I173" s="99" t="e">
        <f t="shared" si="14"/>
        <v>#DIV/0!</v>
      </c>
      <c r="J173" s="99">
        <f t="shared" si="27"/>
        <v>-670663.89</v>
      </c>
      <c r="K173" s="113">
        <f t="shared" si="28"/>
        <v>0</v>
      </c>
    </row>
    <row r="174" spans="1:11" ht="26.25" thickBot="1" x14ac:dyDescent="0.25">
      <c r="A174" s="206" t="s">
        <v>149</v>
      </c>
      <c r="B174" s="50">
        <v>7461</v>
      </c>
      <c r="C174" s="30" t="s">
        <v>105</v>
      </c>
      <c r="D174" s="31">
        <v>0</v>
      </c>
      <c r="E174" s="31">
        <v>89060</v>
      </c>
      <c r="F174" s="31">
        <v>89060</v>
      </c>
      <c r="G174" s="31">
        <v>0</v>
      </c>
      <c r="H174" s="99">
        <f t="shared" si="26"/>
        <v>0</v>
      </c>
      <c r="I174" s="99">
        <f t="shared" si="14"/>
        <v>0</v>
      </c>
      <c r="J174" s="99">
        <f t="shared" si="27"/>
        <v>0</v>
      </c>
      <c r="K174" s="113" t="e">
        <f t="shared" si="28"/>
        <v>#DIV/0!</v>
      </c>
    </row>
    <row r="175" spans="1:11" ht="28.5" hidden="1" customHeight="1" thickBot="1" x14ac:dyDescent="0.25">
      <c r="A175" s="219"/>
      <c r="B175" s="50">
        <v>7700</v>
      </c>
      <c r="C175" s="30" t="s">
        <v>111</v>
      </c>
      <c r="D175" s="31">
        <v>0</v>
      </c>
      <c r="E175" s="31">
        <v>0</v>
      </c>
      <c r="F175" s="31">
        <v>0</v>
      </c>
      <c r="G175" s="31">
        <v>0</v>
      </c>
      <c r="H175" s="100" t="e">
        <f t="shared" si="26"/>
        <v>#DIV/0!</v>
      </c>
      <c r="I175" s="100" t="e">
        <f t="shared" si="14"/>
        <v>#DIV/0!</v>
      </c>
      <c r="J175" s="100">
        <f t="shared" si="27"/>
        <v>0</v>
      </c>
      <c r="K175" s="113" t="e">
        <f t="shared" si="28"/>
        <v>#DIV/0!</v>
      </c>
    </row>
    <row r="176" spans="1:11" ht="28.5" customHeight="1" thickBot="1" x14ac:dyDescent="0.25">
      <c r="A176" s="219"/>
      <c r="B176" s="119"/>
      <c r="C176" s="36" t="s">
        <v>112</v>
      </c>
      <c r="D176" s="120">
        <f>SUM(D177:D183)</f>
        <v>3672888.2399999998</v>
      </c>
      <c r="E176" s="120">
        <f t="shared" ref="E176:G176" si="30">SUM(E177:E183)</f>
        <v>2516123</v>
      </c>
      <c r="F176" s="120">
        <f t="shared" si="30"/>
        <v>2252814.25</v>
      </c>
      <c r="G176" s="120">
        <f t="shared" si="30"/>
        <v>1316741.98</v>
      </c>
      <c r="H176" s="17">
        <f t="shared" si="26"/>
        <v>52.332178514325413</v>
      </c>
      <c r="I176" s="115">
        <f t="shared" si="14"/>
        <v>58.448759368421079</v>
      </c>
      <c r="J176" s="17">
        <f t="shared" si="27"/>
        <v>-2356146.2599999998</v>
      </c>
      <c r="K176" s="121">
        <f t="shared" si="28"/>
        <v>35.85031435642049</v>
      </c>
    </row>
    <row r="177" spans="1:11" ht="37.5" customHeight="1" thickBot="1" x14ac:dyDescent="0.25">
      <c r="A177" s="219"/>
      <c r="B177" s="48">
        <v>8110</v>
      </c>
      <c r="C177" s="122" t="s">
        <v>114</v>
      </c>
      <c r="D177" s="90">
        <v>37344.800000000003</v>
      </c>
      <c r="E177" s="90">
        <v>0</v>
      </c>
      <c r="F177" s="90">
        <v>0</v>
      </c>
      <c r="G177" s="90">
        <v>0</v>
      </c>
      <c r="H177" s="99" t="e">
        <f t="shared" si="26"/>
        <v>#DIV/0!</v>
      </c>
      <c r="I177" s="99" t="e">
        <f t="shared" si="14"/>
        <v>#DIV/0!</v>
      </c>
      <c r="J177" s="99">
        <f t="shared" si="27"/>
        <v>-37344.800000000003</v>
      </c>
      <c r="K177" s="23">
        <f t="shared" si="28"/>
        <v>0</v>
      </c>
    </row>
    <row r="178" spans="1:11" ht="13.5" thickBot="1" x14ac:dyDescent="0.25">
      <c r="A178" s="110">
        <v>8000</v>
      </c>
      <c r="B178" s="38">
        <v>8130</v>
      </c>
      <c r="C178" s="20" t="s">
        <v>116</v>
      </c>
      <c r="D178" s="26">
        <v>35000</v>
      </c>
      <c r="E178" s="26">
        <v>387127</v>
      </c>
      <c r="F178" s="26">
        <v>290345.25</v>
      </c>
      <c r="G178" s="26">
        <v>387127</v>
      </c>
      <c r="H178" s="103">
        <f t="shared" si="26"/>
        <v>100</v>
      </c>
      <c r="I178" s="103">
        <f t="shared" si="14"/>
        <v>133.33333333333331</v>
      </c>
      <c r="J178" s="103">
        <f t="shared" si="27"/>
        <v>352127</v>
      </c>
      <c r="K178" s="28">
        <f t="shared" si="28"/>
        <v>1106.0771428571429</v>
      </c>
    </row>
    <row r="179" spans="1:11" ht="25.5" x14ac:dyDescent="0.2">
      <c r="A179" s="220"/>
      <c r="B179" s="195">
        <v>8220</v>
      </c>
      <c r="C179" s="25" t="s">
        <v>117</v>
      </c>
      <c r="D179" s="26">
        <v>0</v>
      </c>
      <c r="E179" s="26">
        <v>30000</v>
      </c>
      <c r="F179" s="26">
        <v>30000</v>
      </c>
      <c r="G179" s="26">
        <v>26298</v>
      </c>
      <c r="H179" s="103">
        <f t="shared" si="26"/>
        <v>87.660000000000011</v>
      </c>
      <c r="I179" s="103">
        <f t="shared" si="14"/>
        <v>87.660000000000011</v>
      </c>
      <c r="J179" s="103">
        <f t="shared" si="27"/>
        <v>26298</v>
      </c>
      <c r="K179" s="28"/>
    </row>
    <row r="180" spans="1:11" x14ac:dyDescent="0.2">
      <c r="A180" s="221"/>
      <c r="B180" s="40">
        <v>8230</v>
      </c>
      <c r="C180" s="41" t="s">
        <v>118</v>
      </c>
      <c r="D180" s="21">
        <v>3517543.44</v>
      </c>
      <c r="E180" s="21">
        <v>1958481</v>
      </c>
      <c r="F180" s="21">
        <v>1825582.75</v>
      </c>
      <c r="G180" s="21">
        <v>898801.98</v>
      </c>
      <c r="H180" s="99">
        <f t="shared" si="26"/>
        <v>45.892810805925613</v>
      </c>
      <c r="I180" s="99">
        <f t="shared" si="14"/>
        <v>49.233702498558337</v>
      </c>
      <c r="J180" s="99">
        <f t="shared" si="27"/>
        <v>-2618741.46</v>
      </c>
      <c r="K180" s="28">
        <f t="shared" si="28"/>
        <v>25.551979537173818</v>
      </c>
    </row>
    <row r="181" spans="1:11" hidden="1" x14ac:dyDescent="0.2">
      <c r="A181" s="221"/>
      <c r="B181" s="39">
        <v>8240</v>
      </c>
      <c r="C181" s="25" t="s">
        <v>150</v>
      </c>
      <c r="D181" s="31">
        <v>0</v>
      </c>
      <c r="E181" s="31">
        <v>0</v>
      </c>
      <c r="F181" s="31">
        <v>0</v>
      </c>
      <c r="G181" s="31">
        <v>0</v>
      </c>
      <c r="H181" s="103" t="e">
        <f t="shared" si="26"/>
        <v>#DIV/0!</v>
      </c>
      <c r="I181" s="103" t="e">
        <f t="shared" si="14"/>
        <v>#DIV/0!</v>
      </c>
      <c r="J181" s="103">
        <f t="shared" si="27"/>
        <v>0</v>
      </c>
      <c r="K181" s="28" t="e">
        <f t="shared" si="28"/>
        <v>#DIV/0!</v>
      </c>
    </row>
    <row r="182" spans="1:11" hidden="1" x14ac:dyDescent="0.2">
      <c r="A182" s="221"/>
      <c r="B182" s="39">
        <v>8312</v>
      </c>
      <c r="C182" s="25" t="s">
        <v>151</v>
      </c>
      <c r="D182" s="31">
        <v>0</v>
      </c>
      <c r="E182" s="31">
        <v>0</v>
      </c>
      <c r="F182" s="31">
        <v>0</v>
      </c>
      <c r="G182" s="31">
        <v>0</v>
      </c>
      <c r="H182" s="103" t="e">
        <f t="shared" si="26"/>
        <v>#DIV/0!</v>
      </c>
      <c r="I182" s="103" t="e">
        <f t="shared" si="14"/>
        <v>#DIV/0!</v>
      </c>
      <c r="J182" s="103">
        <f t="shared" si="27"/>
        <v>0</v>
      </c>
      <c r="K182" s="28" t="e">
        <f t="shared" si="28"/>
        <v>#DIV/0!</v>
      </c>
    </row>
    <row r="183" spans="1:11" ht="26.25" thickBot="1" x14ac:dyDescent="0.25">
      <c r="A183" s="221"/>
      <c r="B183" s="39">
        <v>8330</v>
      </c>
      <c r="C183" s="25" t="s">
        <v>119</v>
      </c>
      <c r="D183" s="31">
        <v>83000</v>
      </c>
      <c r="E183" s="31">
        <v>140515</v>
      </c>
      <c r="F183" s="31">
        <v>106886.25</v>
      </c>
      <c r="G183" s="31">
        <v>4515</v>
      </c>
      <c r="H183" s="103">
        <f t="shared" si="26"/>
        <v>3.2131800875351382</v>
      </c>
      <c r="I183" s="103">
        <f t="shared" si="14"/>
        <v>4.2241167596393359</v>
      </c>
      <c r="J183" s="103">
        <f t="shared" si="27"/>
        <v>-78485</v>
      </c>
      <c r="K183" s="28">
        <f t="shared" si="28"/>
        <v>5.4397590361445785</v>
      </c>
    </row>
    <row r="184" spans="1:11" ht="13.5" hidden="1" thickBot="1" x14ac:dyDescent="0.25">
      <c r="A184" s="205" t="s">
        <v>115</v>
      </c>
      <c r="B184" s="50">
        <v>8312</v>
      </c>
      <c r="C184" s="30" t="s">
        <v>151</v>
      </c>
      <c r="D184" s="31">
        <v>0</v>
      </c>
      <c r="E184" s="31">
        <v>0</v>
      </c>
      <c r="F184" s="31">
        <v>0</v>
      </c>
      <c r="G184" s="31">
        <v>0</v>
      </c>
      <c r="H184" s="104" t="e">
        <f t="shared" si="26"/>
        <v>#DIV/0!</v>
      </c>
      <c r="I184" s="104" t="e">
        <f t="shared" si="14"/>
        <v>#DIV/0!</v>
      </c>
      <c r="J184" s="104">
        <f t="shared" si="27"/>
        <v>0</v>
      </c>
      <c r="K184" s="33" t="e">
        <f t="shared" si="28"/>
        <v>#DIV/0!</v>
      </c>
    </row>
    <row r="185" spans="1:11" ht="28.5" customHeight="1" thickBot="1" x14ac:dyDescent="0.25">
      <c r="A185" s="219"/>
      <c r="B185" s="119"/>
      <c r="C185" s="36" t="s">
        <v>122</v>
      </c>
      <c r="D185" s="120">
        <f>D187</f>
        <v>72416.88</v>
      </c>
      <c r="E185" s="120">
        <f>SUM(E186:E187)</f>
        <v>994000</v>
      </c>
      <c r="F185" s="120">
        <f>SUM(F186:F187)</f>
        <v>344000</v>
      </c>
      <c r="G185" s="120">
        <f t="shared" ref="G185" si="31">SUM(G186:G187)</f>
        <v>344000</v>
      </c>
      <c r="H185" s="17">
        <f t="shared" si="26"/>
        <v>34.607645875251507</v>
      </c>
      <c r="I185" s="115">
        <f t="shared" si="14"/>
        <v>100</v>
      </c>
      <c r="J185" s="17">
        <f t="shared" si="27"/>
        <v>271583.12</v>
      </c>
      <c r="K185" s="18">
        <f t="shared" si="28"/>
        <v>475.02736930947583</v>
      </c>
    </row>
    <row r="186" spans="1:11" ht="63.75" hidden="1" x14ac:dyDescent="0.2">
      <c r="A186" s="219"/>
      <c r="B186" s="175">
        <v>9580</v>
      </c>
      <c r="C186" s="177" t="s">
        <v>167</v>
      </c>
      <c r="D186" s="176">
        <v>0</v>
      </c>
      <c r="E186" s="176">
        <v>0</v>
      </c>
      <c r="F186" s="176">
        <v>0</v>
      </c>
      <c r="G186" s="176">
        <v>0</v>
      </c>
      <c r="H186" s="140" t="e">
        <f t="shared" si="26"/>
        <v>#DIV/0!</v>
      </c>
      <c r="I186" s="140" t="e">
        <f t="shared" si="14"/>
        <v>#DIV/0!</v>
      </c>
      <c r="J186" s="140">
        <f t="shared" si="27"/>
        <v>0</v>
      </c>
      <c r="K186" s="101" t="e">
        <f t="shared" si="28"/>
        <v>#DIV/0!</v>
      </c>
    </row>
    <row r="187" spans="1:11" ht="39" thickBot="1" x14ac:dyDescent="0.25">
      <c r="A187" s="213"/>
      <c r="B187" s="124">
        <v>9800</v>
      </c>
      <c r="C187" s="125" t="s">
        <v>126</v>
      </c>
      <c r="D187" s="42">
        <v>72416.88</v>
      </c>
      <c r="E187" s="42">
        <v>994000</v>
      </c>
      <c r="F187" s="42">
        <v>344000</v>
      </c>
      <c r="G187" s="42">
        <v>344000</v>
      </c>
      <c r="H187" s="100">
        <f t="shared" si="26"/>
        <v>34.607645875251507</v>
      </c>
      <c r="I187" s="100">
        <f t="shared" si="14"/>
        <v>100</v>
      </c>
      <c r="J187" s="100">
        <f t="shared" si="27"/>
        <v>271583.12</v>
      </c>
      <c r="K187" s="174">
        <f t="shared" si="28"/>
        <v>475.02736930947583</v>
      </c>
    </row>
    <row r="188" spans="1:11" ht="16.5" thickBot="1" x14ac:dyDescent="0.3">
      <c r="A188" s="213"/>
      <c r="B188" s="126"/>
      <c r="C188" s="127" t="s">
        <v>152</v>
      </c>
      <c r="D188" s="128">
        <f>D115+D119+D147+D153+D161+D166+D176+D158+D144+D185</f>
        <v>34437623.350000001</v>
      </c>
      <c r="E188" s="128">
        <f>E115+E119+E147+E153+E161+E166+E176+E158+E144+E185</f>
        <v>68190247.659999996</v>
      </c>
      <c r="F188" s="128">
        <f>F115+F119+F147+F153+F161+F166+F176+F158+F144+F185</f>
        <v>63134511.360000007</v>
      </c>
      <c r="G188" s="128">
        <f>G115+G119+G147+G153+G161+G166+G176+G158+G144+G185</f>
        <v>33776413.980000004</v>
      </c>
      <c r="H188" s="129">
        <f t="shared" si="26"/>
        <v>49.532616670364511</v>
      </c>
      <c r="I188" s="129">
        <f t="shared" si="14"/>
        <v>53.499129481502017</v>
      </c>
      <c r="J188" s="129">
        <f t="shared" si="27"/>
        <v>-661209.36999999732</v>
      </c>
      <c r="K188" s="130">
        <f t="shared" si="28"/>
        <v>98.079979668515662</v>
      </c>
    </row>
    <row r="189" spans="1:11" ht="15.75" thickBot="1" x14ac:dyDescent="0.25">
      <c r="A189" s="207" t="s">
        <v>153</v>
      </c>
      <c r="B189" s="131"/>
      <c r="C189" s="132" t="s">
        <v>154</v>
      </c>
      <c r="D189" s="133"/>
      <c r="E189" s="133"/>
      <c r="F189" s="133"/>
      <c r="G189" s="133"/>
      <c r="H189" s="134"/>
      <c r="I189" s="134"/>
      <c r="J189" s="134"/>
      <c r="K189" s="135"/>
    </row>
    <row r="190" spans="1:11" ht="26.25" thickBot="1" x14ac:dyDescent="0.25">
      <c r="A190" s="136" t="s">
        <v>128</v>
      </c>
      <c r="B190" s="137">
        <v>8831</v>
      </c>
      <c r="C190" s="138" t="s">
        <v>130</v>
      </c>
      <c r="D190" s="139">
        <v>0</v>
      </c>
      <c r="E190" s="139">
        <v>115000</v>
      </c>
      <c r="F190" s="139">
        <v>85200</v>
      </c>
      <c r="G190" s="139">
        <v>9900</v>
      </c>
      <c r="H190" s="140">
        <f t="shared" si="26"/>
        <v>8.6086956521739122</v>
      </c>
      <c r="I190" s="140">
        <f t="shared" si="14"/>
        <v>11.619718309859154</v>
      </c>
      <c r="J190" s="140">
        <f t="shared" si="27"/>
        <v>9900</v>
      </c>
      <c r="K190" s="101" t="e">
        <f t="shared" si="28"/>
        <v>#DIV/0!</v>
      </c>
    </row>
    <row r="191" spans="1:11" ht="26.25" thickBot="1" x14ac:dyDescent="0.25">
      <c r="A191" s="68"/>
      <c r="B191" s="141">
        <v>8832</v>
      </c>
      <c r="C191" s="142" t="s">
        <v>155</v>
      </c>
      <c r="D191" s="143">
        <v>-105348.14</v>
      </c>
      <c r="E191" s="143">
        <v>-115000</v>
      </c>
      <c r="F191" s="143">
        <v>-85200</v>
      </c>
      <c r="G191" s="55">
        <v>-85200</v>
      </c>
      <c r="H191" s="114">
        <f t="shared" si="26"/>
        <v>74.08695652173914</v>
      </c>
      <c r="I191" s="114">
        <f t="shared" si="14"/>
        <v>100</v>
      </c>
      <c r="J191" s="114">
        <f t="shared" si="27"/>
        <v>20148.14</v>
      </c>
      <c r="K191" s="56">
        <f t="shared" si="28"/>
        <v>80.874707422456623</v>
      </c>
    </row>
    <row r="192" spans="1:11" ht="13.5" thickBot="1" x14ac:dyDescent="0.25">
      <c r="A192" s="72">
        <v>8831</v>
      </c>
      <c r="B192" s="144"/>
      <c r="C192" s="145" t="s">
        <v>156</v>
      </c>
      <c r="D192" s="146"/>
      <c r="E192" s="147"/>
      <c r="F192" s="147"/>
      <c r="G192" s="146"/>
      <c r="H192" s="148"/>
      <c r="I192" s="148"/>
      <c r="J192" s="148"/>
      <c r="K192" s="149"/>
    </row>
    <row r="193" spans="1:12" ht="13.5" thickBot="1" x14ac:dyDescent="0.25">
      <c r="A193" s="150">
        <v>8832</v>
      </c>
      <c r="B193" s="80">
        <v>200000</v>
      </c>
      <c r="C193" s="81" t="s">
        <v>132</v>
      </c>
      <c r="D193" s="82">
        <f>D194</f>
        <v>6284915.8599999985</v>
      </c>
      <c r="E193" s="82">
        <f>E194</f>
        <v>44903871.799999997</v>
      </c>
      <c r="F193" s="82"/>
      <c r="G193" s="82">
        <f>G194</f>
        <v>11970893.390000001</v>
      </c>
      <c r="H193" s="151">
        <f t="shared" si="26"/>
        <v>26.658933651240297</v>
      </c>
      <c r="I193" s="151"/>
      <c r="J193" s="90">
        <f>G193-D193</f>
        <v>5685977.5300000021</v>
      </c>
      <c r="K193" s="152">
        <f>G193/D193*100</f>
        <v>190.47022516543291</v>
      </c>
    </row>
    <row r="194" spans="1:12" s="97" customFormat="1" ht="15.75" customHeight="1" thickBot="1" x14ac:dyDescent="0.25">
      <c r="A194" s="153"/>
      <c r="B194" s="154">
        <v>208000</v>
      </c>
      <c r="C194" s="155" t="s">
        <v>133</v>
      </c>
      <c r="D194" s="156">
        <f>D195-D196+D197</f>
        <v>6284915.8599999985</v>
      </c>
      <c r="E194" s="156">
        <f>E195+E197</f>
        <v>44903871.799999997</v>
      </c>
      <c r="F194" s="156"/>
      <c r="G194" s="156">
        <f>G195-G196+G197</f>
        <v>11970893.390000001</v>
      </c>
      <c r="H194" s="106">
        <f t="shared" si="26"/>
        <v>26.658933651240297</v>
      </c>
      <c r="I194" s="106"/>
      <c r="J194" s="90">
        <f t="shared" ref="J194:J203" si="32">G194-D194</f>
        <v>5685977.5300000021</v>
      </c>
      <c r="K194" s="152">
        <f t="shared" ref="K194:K203" si="33">G194/D194*100</f>
        <v>190.47022516543291</v>
      </c>
      <c r="L194" s="102"/>
    </row>
    <row r="195" spans="1:12" s="97" customFormat="1" x14ac:dyDescent="0.2">
      <c r="A195" s="222">
        <v>200000</v>
      </c>
      <c r="B195" s="182">
        <v>208100</v>
      </c>
      <c r="C195" s="158" t="s">
        <v>134</v>
      </c>
      <c r="D195" s="157">
        <v>17889593.649999999</v>
      </c>
      <c r="E195" s="89">
        <v>10320469.050000001</v>
      </c>
      <c r="F195" s="157"/>
      <c r="G195" s="157">
        <v>12488640.050000001</v>
      </c>
      <c r="H195" s="103">
        <f t="shared" si="26"/>
        <v>121.00845406827705</v>
      </c>
      <c r="I195" s="103"/>
      <c r="J195" s="90">
        <f t="shared" si="32"/>
        <v>-5400953.5999999978</v>
      </c>
      <c r="K195" s="152">
        <f t="shared" si="33"/>
        <v>69.809523314689727</v>
      </c>
      <c r="L195" s="102"/>
    </row>
    <row r="196" spans="1:12" s="97" customFormat="1" x14ac:dyDescent="0.2">
      <c r="A196" s="223">
        <v>208000</v>
      </c>
      <c r="B196" s="182">
        <v>208200</v>
      </c>
      <c r="C196" s="158" t="s">
        <v>135</v>
      </c>
      <c r="D196" s="157">
        <v>19044974</v>
      </c>
      <c r="E196" s="157">
        <v>0</v>
      </c>
      <c r="F196" s="157"/>
      <c r="G196" s="89">
        <v>18248328.969999999</v>
      </c>
      <c r="H196" s="103"/>
      <c r="I196" s="103"/>
      <c r="J196" s="90">
        <f t="shared" si="32"/>
        <v>-796645.03000000119</v>
      </c>
      <c r="K196" s="152">
        <f t="shared" si="33"/>
        <v>95.817032724749325</v>
      </c>
      <c r="L196" s="102"/>
    </row>
    <row r="197" spans="1:12" s="97" customFormat="1" ht="25.5" x14ac:dyDescent="0.2">
      <c r="A197" s="223">
        <v>208100</v>
      </c>
      <c r="B197" s="182">
        <v>208400</v>
      </c>
      <c r="C197" s="158" t="s">
        <v>137</v>
      </c>
      <c r="D197" s="157">
        <v>7440296.21</v>
      </c>
      <c r="E197" s="157">
        <v>34583402.75</v>
      </c>
      <c r="F197" s="157"/>
      <c r="G197" s="89">
        <v>17730582.309999999</v>
      </c>
      <c r="H197" s="103">
        <f t="shared" si="26"/>
        <v>51.269050758748712</v>
      </c>
      <c r="I197" s="103"/>
      <c r="J197" s="90">
        <f t="shared" si="32"/>
        <v>10290286.099999998</v>
      </c>
      <c r="K197" s="152">
        <f t="shared" si="33"/>
        <v>238.30479069058458</v>
      </c>
      <c r="L197" s="102"/>
    </row>
    <row r="198" spans="1:12" s="97" customFormat="1" x14ac:dyDescent="0.2">
      <c r="A198" s="223"/>
      <c r="B198" s="154">
        <v>600000</v>
      </c>
      <c r="C198" s="155" t="s">
        <v>138</v>
      </c>
      <c r="D198" s="156">
        <f>D199</f>
        <v>6284915.8599999985</v>
      </c>
      <c r="E198" s="156">
        <f>E199</f>
        <v>44903871.799999997</v>
      </c>
      <c r="F198" s="156"/>
      <c r="G198" s="86">
        <f>G199</f>
        <v>11970893.390000001</v>
      </c>
      <c r="H198" s="106">
        <f t="shared" si="26"/>
        <v>26.658933651240297</v>
      </c>
      <c r="I198" s="106"/>
      <c r="J198" s="90">
        <f t="shared" si="32"/>
        <v>5685977.5300000021</v>
      </c>
      <c r="K198" s="152">
        <f t="shared" si="33"/>
        <v>190.47022516543291</v>
      </c>
      <c r="L198" s="102"/>
    </row>
    <row r="199" spans="1:12" s="97" customFormat="1" x14ac:dyDescent="0.2">
      <c r="A199" s="223">
        <v>208400</v>
      </c>
      <c r="B199" s="154">
        <v>602000</v>
      </c>
      <c r="C199" s="155" t="s">
        <v>139</v>
      </c>
      <c r="D199" s="156">
        <f>D200-D201+D203</f>
        <v>6284915.8599999985</v>
      </c>
      <c r="E199" s="156">
        <f>E200-E201+E203</f>
        <v>44903871.799999997</v>
      </c>
      <c r="F199" s="156"/>
      <c r="G199" s="86">
        <f>G200-G201+G203</f>
        <v>11970893.390000001</v>
      </c>
      <c r="H199" s="106">
        <f t="shared" si="26"/>
        <v>26.658933651240297</v>
      </c>
      <c r="I199" s="106"/>
      <c r="J199" s="90">
        <f t="shared" si="32"/>
        <v>5685977.5300000021</v>
      </c>
      <c r="K199" s="152">
        <f t="shared" si="33"/>
        <v>190.47022516543291</v>
      </c>
      <c r="L199" s="102"/>
    </row>
    <row r="200" spans="1:12" s="97" customFormat="1" x14ac:dyDescent="0.2">
      <c r="A200" s="223">
        <v>600000</v>
      </c>
      <c r="B200" s="182">
        <v>602100</v>
      </c>
      <c r="C200" s="158" t="s">
        <v>134</v>
      </c>
      <c r="D200" s="157">
        <v>17889593.649999999</v>
      </c>
      <c r="E200" s="157">
        <v>10320469.050000001</v>
      </c>
      <c r="F200" s="157"/>
      <c r="G200" s="89">
        <v>12488640.050000001</v>
      </c>
      <c r="H200" s="103">
        <f t="shared" si="26"/>
        <v>121.00845406827705</v>
      </c>
      <c r="I200" s="103"/>
      <c r="J200" s="90">
        <f t="shared" si="32"/>
        <v>-5400953.5999999978</v>
      </c>
      <c r="K200" s="152">
        <f t="shared" si="33"/>
        <v>69.809523314689727</v>
      </c>
      <c r="L200" s="102"/>
    </row>
    <row r="201" spans="1:12" s="97" customFormat="1" x14ac:dyDescent="0.2">
      <c r="A201" s="223">
        <v>602000</v>
      </c>
      <c r="B201" s="182">
        <v>602200</v>
      </c>
      <c r="C201" s="158" t="s">
        <v>135</v>
      </c>
      <c r="D201" s="157">
        <v>19044974</v>
      </c>
      <c r="E201" s="157">
        <v>0</v>
      </c>
      <c r="F201" s="157"/>
      <c r="G201" s="89">
        <v>18248328.969999999</v>
      </c>
      <c r="H201" s="103"/>
      <c r="I201" s="103"/>
      <c r="J201" s="90">
        <f t="shared" si="32"/>
        <v>-796645.03000000119</v>
      </c>
      <c r="K201" s="152">
        <f t="shared" si="33"/>
        <v>95.817032724749325</v>
      </c>
      <c r="L201" s="102"/>
    </row>
    <row r="202" spans="1:12" s="97" customFormat="1" x14ac:dyDescent="0.2">
      <c r="A202" s="223"/>
      <c r="B202" s="183">
        <v>602304</v>
      </c>
      <c r="C202" s="159" t="s">
        <v>136</v>
      </c>
      <c r="D202" s="160"/>
      <c r="E202" s="160">
        <v>0</v>
      </c>
      <c r="F202" s="160"/>
      <c r="G202" s="123">
        <v>0</v>
      </c>
      <c r="H202" s="104"/>
      <c r="I202" s="104"/>
      <c r="J202" s="90">
        <f t="shared" si="32"/>
        <v>0</v>
      </c>
      <c r="K202" s="152" t="e">
        <f t="shared" si="33"/>
        <v>#DIV/0!</v>
      </c>
      <c r="L202" s="102"/>
    </row>
    <row r="203" spans="1:12" ht="26.25" thickBot="1" x14ac:dyDescent="0.25">
      <c r="A203" s="224">
        <v>602100</v>
      </c>
      <c r="B203" s="161">
        <v>602400</v>
      </c>
      <c r="C203" s="162" t="s">
        <v>137</v>
      </c>
      <c r="D203" s="163">
        <v>7440296.21</v>
      </c>
      <c r="E203" s="163">
        <v>34583402.75</v>
      </c>
      <c r="F203" s="163"/>
      <c r="G203" s="163">
        <v>17730582.309999999</v>
      </c>
      <c r="H203" s="114">
        <f t="shared" si="26"/>
        <v>51.269050758748712</v>
      </c>
      <c r="I203" s="114"/>
      <c r="J203" s="225">
        <f t="shared" si="32"/>
        <v>10290286.099999998</v>
      </c>
      <c r="K203" s="226">
        <f t="shared" si="33"/>
        <v>238.30479069058458</v>
      </c>
    </row>
    <row r="204" spans="1:12" x14ac:dyDescent="0.2">
      <c r="A204" s="200"/>
      <c r="D204" s="1"/>
      <c r="E204" s="1"/>
      <c r="F204" s="1"/>
      <c r="G204" s="1"/>
      <c r="H204" s="1"/>
      <c r="I204" s="1"/>
      <c r="J204" s="1"/>
      <c r="K204" s="1"/>
    </row>
    <row r="205" spans="1:12" hidden="1" x14ac:dyDescent="0.2">
      <c r="A205" s="91">
        <v>602400</v>
      </c>
      <c r="C205" t="s">
        <v>157</v>
      </c>
      <c r="E205" s="1">
        <f>E104+[1]Лист1!$E$106+E107-E98-E105-E100</f>
        <v>-339086949</v>
      </c>
      <c r="G205" s="164">
        <f>G104+[1]Лист1!$G$106+G107-G98-G105+G106</f>
        <v>-269153318.88999999</v>
      </c>
    </row>
    <row r="206" spans="1:12" hidden="1" x14ac:dyDescent="0.2"/>
    <row r="207" spans="1:12" hidden="1" x14ac:dyDescent="0.2">
      <c r="E207" s="164"/>
    </row>
    <row r="208" spans="1:12" hidden="1" x14ac:dyDescent="0.2"/>
    <row r="209" spans="1:18" hidden="1" x14ac:dyDescent="0.2">
      <c r="C209" t="s">
        <v>158</v>
      </c>
      <c r="E209" s="164">
        <f>E195+[1]Лист1!$E$136+E197-E188+E190+E191-E196</f>
        <v>-16170500.579999998</v>
      </c>
      <c r="G209" s="164">
        <f>G195+[1]Лист1!$G$136-G191-G190+G197-G188-G196</f>
        <v>-16072579.719999999</v>
      </c>
      <c r="H209" s="164"/>
      <c r="I209" s="164"/>
    </row>
    <row r="210" spans="1:18" hidden="1" x14ac:dyDescent="0.2"/>
    <row r="211" spans="1:18" s="165" customFormat="1" ht="39.75" customHeight="1" x14ac:dyDescent="0.3">
      <c r="A211" s="230" t="s">
        <v>159</v>
      </c>
      <c r="B211" s="230"/>
      <c r="C211" s="230"/>
      <c r="E211" s="166" t="s">
        <v>160</v>
      </c>
      <c r="F211" s="167"/>
      <c r="G211" s="167"/>
      <c r="H211" s="167"/>
      <c r="I211" s="167"/>
      <c r="K211" s="168"/>
      <c r="L211" s="169"/>
      <c r="M211" s="168"/>
      <c r="N211" s="168"/>
      <c r="O211" s="170"/>
      <c r="P211" s="170"/>
      <c r="Q211" s="170"/>
      <c r="R211" s="170"/>
    </row>
    <row r="214" spans="1:18" x14ac:dyDescent="0.2">
      <c r="D214" t="s">
        <v>161</v>
      </c>
      <c r="E214" s="1">
        <f>E110+[2]Лист1!$E$111+E113-E98-E111-E100</f>
        <v>-312204582.18000001</v>
      </c>
      <c r="G214" s="1">
        <f>G104+[2]Лист1!$G$111+G107-G98-G111+G112</f>
        <v>-243961066.73999995</v>
      </c>
    </row>
    <row r="217" spans="1:18" x14ac:dyDescent="0.2">
      <c r="D217" t="s">
        <v>162</v>
      </c>
      <c r="E217" s="1">
        <f>[2]Лист1!$E$152+E200+E203-E188-E201</f>
        <v>-23286375.859999999</v>
      </c>
      <c r="G217" s="1">
        <f>G200+[2]Лист1!$G$152-G191-G190+G203-G188-G201+G202</f>
        <v>-21730220.590000004</v>
      </c>
    </row>
  </sheetData>
  <mergeCells count="14">
    <mergeCell ref="A19:A21"/>
    <mergeCell ref="A27:A29"/>
    <mergeCell ref="A211:C211"/>
    <mergeCell ref="A6:L6"/>
    <mergeCell ref="A7:L7"/>
    <mergeCell ref="A9:A10"/>
    <mergeCell ref="B9:B10"/>
    <mergeCell ref="C9:C10"/>
    <mergeCell ref="D9:D10"/>
    <mergeCell ref="E9:E10"/>
    <mergeCell ref="F9:F10"/>
    <mergeCell ref="G9:G10"/>
    <mergeCell ref="H9:I9"/>
    <mergeCell ref="J9:K9"/>
  </mergeCells>
  <pageMargins left="0.31889763779527563" right="0.33070866141732286" top="0.39370078740157477" bottom="0.39370078740157477" header="0" footer="0"/>
  <pageSetup paperSize="9" scale="42" fitToHeight="0" orientation="portrait" horizontalDpi="300" verticalDpi="300" r:id="rId1"/>
  <headerFooter differentFirst="1">
    <oddHeader>&amp;C&amp;P&amp;Rпродовження додатка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revision>7</cp:revision>
  <cp:lastPrinted>2025-11-19T14:24:23Z</cp:lastPrinted>
  <dcterms:created xsi:type="dcterms:W3CDTF">2020-04-02T08:10:37Z</dcterms:created>
  <dcterms:modified xsi:type="dcterms:W3CDTF">2025-11-19T14:24:47Z</dcterms:modified>
</cp:coreProperties>
</file>