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3"/>
  </sheets>
  <externalReferences>
    <externalReference r:id="rId1"/>
    <externalReference r:id="rId2"/>
  </externalReferences>
  <definedNames>
    <definedName name="_xlnm.Print_Area" localSheetId="0">'Лист1'!$A$1:$K$193</definedName>
  </definedName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<sst xmlns="http://schemas.openxmlformats.org/spreadsheetml/2006/main" count="179" uniqueCount="179">
  <si>
    <t xml:space="preserve">Додаток 2
до рішення виконавчого комітету Менської міської ради 19 лютого 2025 року № 35</t>
  </si>
  <si>
    <t xml:space="preserve">Звіт про виконання бюджету Менської ТГ за 2024 рік</t>
  </si>
  <si>
    <t xml:space="preserve">Видаткова частина бюджету</t>
  </si>
  <si>
    <t>грн.</t>
  </si>
  <si>
    <t xml:space="preserve">Код, Наказ МФУ від 20.09.2017 № 793</t>
  </si>
  <si>
    <t xml:space="preserve">Код, Наказ МФУ від 17.12.2020 № 781</t>
  </si>
  <si>
    <t>Назва</t>
  </si>
  <si>
    <t xml:space="preserve">Виконано за 2023 рік</t>
  </si>
  <si>
    <t xml:space="preserve">Бюджет на 2024 рік з урахуванням змін</t>
  </si>
  <si>
    <t xml:space="preserve">Бюджет на 2024 рік з урахуванням змін </t>
  </si>
  <si>
    <t xml:space="preserve">Виконано за 2024 рік</t>
  </si>
  <si>
    <t xml:space="preserve">% виконання</t>
  </si>
  <si>
    <t xml:space="preserve">До звітних даних за 2023 рік</t>
  </si>
  <si>
    <t xml:space="preserve">до уточнених річних призначень</t>
  </si>
  <si>
    <t xml:space="preserve">до уточнених призначень на звітний період</t>
  </si>
  <si>
    <t xml:space="preserve">абсолютне відхилення, +/-</t>
  </si>
  <si>
    <t xml:space="preserve">відносне відхилення, %</t>
  </si>
  <si>
    <t>7=к.6/к.4</t>
  </si>
  <si>
    <t>8=к.6/к.5</t>
  </si>
  <si>
    <t>9=к.6-к.3</t>
  </si>
  <si>
    <t>10=к.6/к.3</t>
  </si>
  <si>
    <t xml:space="preserve">Загальний фонд</t>
  </si>
  <si>
    <t>0100</t>
  </si>
  <si>
    <t xml:space="preserve">Державне управління</t>
  </si>
  <si>
    <t>0150</t>
  </si>
  <si>
    <t xml:space="preserve"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</si>
  <si>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</si>
  <si>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 xml:space="preserve">Керівництво і управління у відповідній сфері у містах (місті Києві), селищах, селах, об`єднаних територіальних громадах</t>
  </si>
  <si>
    <t>0180</t>
  </si>
  <si>
    <t xml:space="preserve">Інша діяльність у сфері державного управління</t>
  </si>
  <si>
    <t>Освіта</t>
  </si>
  <si>
    <t>1010</t>
  </si>
  <si>
    <t xml:space="preserve">Надання дошкільної освіти</t>
  </si>
  <si>
    <t>1020</t>
  </si>
  <si>
    <t xml:space="preserve">Надання загальної середньої освіти закладами загальної середньої освіти</t>
  </si>
  <si>
    <t xml:space="preserve">Надання загальної середньої освіти закладами загальної середньої освіти (за рахунок освітньої субвенції)</t>
  </si>
  <si>
    <t xml:space="preserve">Надання загальної середньої освіти закладами загальної середньої освіти(за рахунок залишку освітньої субвенції)</t>
  </si>
  <si>
    <t>1090</t>
  </si>
  <si>
    <t xml:space="preserve">Надання позашкільної освіти закладами позашкільної освіти, заходи із позашкільної роботи з дітьми</t>
  </si>
  <si>
    <t>1100</t>
  </si>
  <si>
    <t xml:space="preserve">Надання спеціальної освіти мистецькими школами</t>
  </si>
  <si>
    <t>1150</t>
  </si>
  <si>
    <t xml:space="preserve">Методичне забезпечення діяльності закладів освіти</t>
  </si>
  <si>
    <t>1161</t>
  </si>
  <si>
    <t xml:space="preserve">Забезпечення діяльності інших закладів у сфері освіти</t>
  </si>
  <si>
    <t>1162</t>
  </si>
  <si>
    <t xml:space="preserve">Інші програми та заходи у сфері освіти</t>
  </si>
  <si>
    <t>1170</t>
  </si>
  <si>
    <t xml:space="preserve">Забезпечення діяльності інклюзивно-ресурсних центрів за рахунок коштів місцевого бюджету</t>
  </si>
  <si>
    <t xml:space="preserve">Забезпечення діяльності інклюзивно-ресурсних центрів за рахунок освітньої субвенції</t>
  </si>
  <si>
    <t xml:space="preserve"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</si>
  <si>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 xml:space="preserve">Забезпечення діяльності центрів професійного розвитку педагогічних працівників</t>
  </si>
  <si>
    <t xml:space="preserve"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</si>
  <si>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 xml:space="preserve"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</si>
  <si>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 xml:space="preserve"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</si>
  <si>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</si>
  <si>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 xml:space="preserve"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</si>
  <si>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 xml:space="preserve"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</si>
  <si>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 xml:space="preserve"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</si>
  <si>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 xml:space="preserve">Охорона здоров'я</t>
  </si>
  <si>
    <t xml:space="preserve">Багатопрофільна стаціонарна медична допомога населенню</t>
  </si>
  <si>
    <t xml:space="preserve">Первинна медична допомога населенню, що надається центрами первинної медичної (медико-санітарної) допомоги</t>
  </si>
  <si>
    <t xml:space="preserve">Інші програми та заходи у сфері охорони здоров'я</t>
  </si>
  <si>
    <t xml:space="preserve">Соціальний захист та соціальне забезпечення</t>
  </si>
  <si>
    <t xml:space="preserve">Надання пільг окремим категоріям громадян з оплати послуг зв`язку</t>
  </si>
  <si>
    <t xml:space="preserve">Компенсаційні виплати за пільговий проїзд окремих категорій громадян на залізничному транспорті</t>
  </si>
  <si>
    <t xml:space="preserve">Пільгове медичне обслуговування осіб, які постраждали внаслідок Чорнобильської катастрофи</t>
  </si>
  <si>
    <t>3104</t>
  </si>
  <si>
    <t xml:space="preserve"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</si>
  <si>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3121</t>
  </si>
  <si>
    <t xml:space="preserve">Утримання та забезпечення діяльності центрів соціальних служб для сім`ї, дітей та молоді</t>
  </si>
  <si>
    <t xml:space="preserve"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</si>
  <si>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</si>
  <si>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 xml:space="preserve">Надання фінансової підтримки громадським об`єднанням ветеранів і осіб з інвалідністю, діяльність яких має соціальну спрямованість</t>
  </si>
  <si>
    <t>3242</t>
  </si>
  <si>
    <t xml:space="preserve">Інші заходи у сфері соціального захисту і соціального забезпечення</t>
  </si>
  <si>
    <t xml:space="preserve">Культура і мистецтво</t>
  </si>
  <si>
    <t>4030</t>
  </si>
  <si>
    <t xml:space="preserve">Забезпечення діяльності бібліотек</t>
  </si>
  <si>
    <t>4040</t>
  </si>
  <si>
    <t xml:space="preserve">Забезпечення діяльності музеїв i виставок</t>
  </si>
  <si>
    <t>4060</t>
  </si>
  <si>
    <t xml:space="preserve">Забезпечення діяльності палаців i будинків культури, клубів, центрів дозвілля та iнших клубних закладів</t>
  </si>
  <si>
    <t>4081</t>
  </si>
  <si>
    <t xml:space="preserve">Забезпечення діяльності інших закладів в галузі культури і мистецтва</t>
  </si>
  <si>
    <t>4082</t>
  </si>
  <si>
    <t xml:space="preserve">Інші заходи в галузі культури і мистецтва</t>
  </si>
  <si>
    <t xml:space="preserve">Фізична культура і спорт</t>
  </si>
  <si>
    <t>5011</t>
  </si>
  <si>
    <t xml:space="preserve">Проведення навчально-тренувальних зборів і змагань з олімпійських видів спорту</t>
  </si>
  <si>
    <t>5012</t>
  </si>
  <si>
    <t xml:space="preserve">Проведення навчально-тренувальних зборів і змагань з неолімпійських видів спорту</t>
  </si>
  <si>
    <t>5031</t>
  </si>
  <si>
    <t xml:space="preserve">Утримання та навчально-тренувальна робота комунальних дитячо-юнацьких спортивних шкіл</t>
  </si>
  <si>
    <t xml:space="preserve">Виконання окремих заходів з реалізації соціального проекту "Активні парки - локації здорової України"</t>
  </si>
  <si>
    <t xml:space="preserve">Підтримка спорту вищих досягнень та організацій, які здійснюють фізкультурно-спортивну діяльність в регіоні</t>
  </si>
  <si>
    <t xml:space="preserve">Житлово-комунальне господарство</t>
  </si>
  <si>
    <t>6016</t>
  </si>
  <si>
    <t xml:space="preserve">Впровадження засобів обліку витрат та регулювання споживання води та теплової енергії</t>
  </si>
  <si>
    <t>6020</t>
  </si>
  <si>
    <t xml:space="preserve"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</si>
  <si>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</si>
  <si>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 xml:space="preserve">Організація благоустрою населених пунктів</t>
  </si>
  <si>
    <t>6040</t>
  </si>
  <si>
    <t xml:space="preserve">Заходи, пов`язані з поліпшенням питної води</t>
  </si>
  <si>
    <t>6071</t>
  </si>
  <si>
    <t xml:space="preserve"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</t>
  </si>
  <si>
    <t>6090</t>
  </si>
  <si>
    <t xml:space="preserve">Інша діяльність у сфері житлово-комунального господарства</t>
  </si>
  <si>
    <t xml:space="preserve">Економічна діяльність</t>
  </si>
  <si>
    <t xml:space="preserve">Здійснення заходів із землеустрою</t>
  </si>
  <si>
    <t xml:space="preserve">Розроблення схем планування та забудови територій (містобудівної документації)</t>
  </si>
  <si>
    <t xml:space="preserve">Розроблення комплексних планів просторового розвитку територій територіальних громад</t>
  </si>
  <si>
    <t xml:space="preserve">Розвиток мережі центрів надання адміністративних послуг</t>
  </si>
  <si>
    <t>7412</t>
  </si>
  <si>
    <t xml:space="preserve">Регулювання цін на послуги місцевого автотранспорту</t>
  </si>
  <si>
    <t>7442</t>
  </si>
  <si>
    <t>7461</t>
  </si>
  <si>
    <t xml:space="preserve">Утримання та розвиток автомобільних доріг та дорожньої інфраструктури за рахунок коштів місцевого бюджету</t>
  </si>
  <si>
    <t xml:space="preserve">Реалізація заходів, спрямованих на підвищення доступності широкосмугового доступу до Інтернету в сільській місцевості</t>
  </si>
  <si>
    <t>7640</t>
  </si>
  <si>
    <t xml:space="preserve">Заходи з енергозбереження</t>
  </si>
  <si>
    <t>7680</t>
  </si>
  <si>
    <t xml:space="preserve">Членські внески до асоціацій органів місцевого самоврядування</t>
  </si>
  <si>
    <t xml:space="preserve">Реалізація програм допомоги і грантів Європейського Союзу, урядів іноземних держав, міжнародних організацій, донорських установ</t>
  </si>
  <si>
    <t xml:space="preserve">Інша діяльність</t>
  </si>
  <si>
    <t>8110</t>
  </si>
  <si>
    <t xml:space="preserve">Заходи із запобігання та ліквідації надзвичайних ситуацій та наслідків стихійного лиха</t>
  </si>
  <si>
    <t>8130</t>
  </si>
  <si>
    <t xml:space="preserve">Забезпечення діяльності місцевої пожежної охорони</t>
  </si>
  <si>
    <t xml:space="preserve">Заходи та роботи з мобілізаційної підготовки місцевого значення</t>
  </si>
  <si>
    <t xml:space="preserve">Інші заходи громадського порядку та безпеки</t>
  </si>
  <si>
    <t xml:space="preserve">Інша діяльність у сфері екології та охорони природних ресурсів</t>
  </si>
  <si>
    <t>8700</t>
  </si>
  <si>
    <t xml:space="preserve">Резервний фонд місцевого бюджету</t>
  </si>
  <si>
    <t xml:space="preserve">Міжбюджетні трансферти</t>
  </si>
  <si>
    <t>9410</t>
  </si>
  <si>
    <t xml:space="preserve">Інші субвенції з місцевого бюджету</t>
  </si>
  <si>
    <t>9770</t>
  </si>
  <si>
    <t xml:space="preserve">Субвенція з місцевого бюджету державному бюджету на виконання програм соціально-економічного розвитку регіонів</t>
  </si>
  <si>
    <t xml:space="preserve">Усього видатків по загальному фонду</t>
  </si>
  <si>
    <t xml:space="preserve"> </t>
  </si>
  <si>
    <t xml:space="preserve">Кредитування загального фонду</t>
  </si>
  <si>
    <t xml:space="preserve">Надання довгострокових кредитів індивідуальним забудовникам житла на селі</t>
  </si>
  <si>
    <t xml:space="preserve">ДЖЕРЕЛА ФІНАНСУВАННЯ ДИФІЦИТУ БЮДЖЕТУ ЗФ</t>
  </si>
  <si>
    <t xml:space="preserve">Внутрішнє фінансування</t>
  </si>
  <si>
    <t xml:space="preserve">Фінансування за рахунок зміни залишків коштів бюджетів</t>
  </si>
  <si>
    <t xml:space="preserve">На початок періоду</t>
  </si>
  <si>
    <t xml:space="preserve">На кінець періоду</t>
  </si>
  <si>
    <t xml:space="preserve">Інші розрахунки</t>
  </si>
  <si>
    <t xml:space="preserve">Кошти, що передаються із загального фонду бюджету до бюджету розвитку (спеціального фонду)</t>
  </si>
  <si>
    <t xml:space="preserve">Фінансування за активними операціями</t>
  </si>
  <si>
    <t xml:space="preserve">Зміни обсягів бюджетних коштів</t>
  </si>
  <si>
    <t xml:space="preserve">Спеціальний фонд</t>
  </si>
  <si>
    <t xml:space="preserve">Надання загальної середньої освіти закладами загальної середньої освіти (залишок освітньої субвенції)</t>
  </si>
  <si>
    <t xml:space="preserve">Реалізація заходів за рахунок освітньої субвенції з державного бюджету місцевим бюджетам (за спеціальним фондом державного бюджету)</t>
  </si>
  <si>
    <t xml:space="preserve"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КМУ у попередніх періодах</t>
  </si>
  <si>
    <t xml:space="preserve">Реалізація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КМУ у попередніх періодах</t>
  </si>
  <si>
    <t xml:space="preserve">Грошова компенсація за належні для отримання жилі приміщення для сімей осіб, визначених пунктами 2-5 частини першої статті 10-1 Закону України "Про статус ветеранів війни, гарантії їх соціального захисту", для осіб з інвалідністю І-ІІ групи, яка настала</t>
  </si>
  <si>
    <t xml:space="preserve">Будівництво освітніх установ та закладів</t>
  </si>
  <si>
    <t xml:space="preserve">Виконання інвестиційних проектів в рамках здійснення заходів щодо соціально-економічного розвитку окремих територій</t>
  </si>
  <si>
    <t xml:space="preserve"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</t>
  </si>
  <si>
    <t>7130</t>
  </si>
  <si>
    <t>7350</t>
  </si>
  <si>
    <t>7363</t>
  </si>
  <si>
    <t xml:space="preserve">Заходи та роботи з територіальної оборони</t>
  </si>
  <si>
    <t xml:space="preserve">Утилізація відходів</t>
  </si>
  <si>
    <t xml:space="preserve">Субвенція з місцевого бюджету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 </t>
  </si>
  <si>
    <t xml:space="preserve">Усього видатків по спеціальному фонду</t>
  </si>
  <si>
    <t>8312</t>
  </si>
  <si>
    <t xml:space="preserve">Кредитування спеціального фонду</t>
  </si>
  <si>
    <t xml:space="preserve">Повернення довгострокових кредитів, наданих індивідуальним забудовникам житла на селі</t>
  </si>
  <si>
    <t xml:space="preserve">ДЖЕРЕЛА ФІНАНСУВАННЯ ДИФІЦИТУ БЮДЖЕТУ СФ</t>
  </si>
  <si>
    <t xml:space="preserve">баланс  зф</t>
  </si>
  <si>
    <t xml:space="preserve">баланс сф</t>
  </si>
  <si>
    <t xml:space="preserve">Начальник Фінансового управління
Менської міської ради</t>
  </si>
  <si>
    <t xml:space="preserve">Алла НЕРОСЛИК</t>
  </si>
  <si>
    <t>зф</t>
  </si>
  <si>
    <t>сф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</si>
</sst>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6">
    <font>
      <sz val="10.000000"/>
      <color theme="1"/>
      <name val="Calibri"/>
      <scheme val="minor"/>
    </font>
    <font>
      <sz val="10.000000"/>
      <color theme="0" tint="0"/>
      <name val="Calibri"/>
      <scheme val="minor"/>
    </font>
    <font>
      <sz val="10.000000"/>
      <color theme="1"/>
      <name val="Times New Roman"/>
    </font>
    <font>
      <b/>
      <sz val="18.000000"/>
      <color theme="1"/>
      <name val="Times New Roman"/>
    </font>
    <font>
      <b/>
      <sz val="18.000000"/>
      <color theme="0" tint="0"/>
      <name val="Times New Roman"/>
    </font>
    <font>
      <sz val="14.000000"/>
      <color theme="1"/>
      <name val="Times New Roman"/>
    </font>
    <font>
      <sz val="14.000000"/>
      <color theme="0" tint="0"/>
      <name val="Times New Roman"/>
    </font>
    <font>
      <b/>
      <sz val="9.000000"/>
      <color theme="1"/>
      <name val="Calibri"/>
      <scheme val="minor"/>
    </font>
    <font>
      <b/>
      <sz val="12.000000"/>
      <color theme="1"/>
      <name val="Calibri"/>
      <scheme val="minor"/>
    </font>
    <font>
      <b/>
      <sz val="10.000000"/>
      <color theme="1"/>
      <name val="Calibri"/>
      <scheme val="minor"/>
    </font>
    <font>
      <b/>
      <sz val="10.000000"/>
      <color theme="0" tint="0"/>
      <name val="Calibri"/>
      <scheme val="minor"/>
    </font>
    <font>
      <b/>
      <sz val="10.000000"/>
      <name val="Calibri"/>
      <scheme val="minor"/>
    </font>
    <font>
      <sz val="10.000000"/>
      <name val="Calibri"/>
      <scheme val="minor"/>
    </font>
    <font>
      <b/>
      <sz val="12.000000"/>
      <name val="Calibri"/>
      <scheme val="minor"/>
    </font>
    <font>
      <b/>
      <sz val="11.000000"/>
      <name val="Calibri"/>
      <scheme val="minor"/>
    </font>
    <font>
      <sz val="12.000000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/>
        <bgColor theme="0"/>
      </patternFill>
    </fill>
    <fill>
      <patternFill patternType="solid">
        <fgColor rgb="FF66FFFF"/>
        <bgColor rgb="FF66FFFF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0"/>
        <bgColor rgb="FF66FFFF"/>
      </patternFill>
    </fill>
  </fills>
  <borders count="4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</borders>
  <cellStyleXfs count="3"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</cellStyleXfs>
  <cellXfs count="229">
    <xf fontId="0" fillId="0" borderId="0" numFmtId="0" xfId="0"/>
    <xf fontId="1" fillId="0" borderId="0" numFmtId="4" xfId="0" applyNumberFormat="1" applyFont="1"/>
    <xf fontId="2" fillId="0" borderId="0" numFmtId="0" xfId="0" applyFont="1" applyAlignment="1">
      <alignment wrapText="1"/>
    </xf>
    <xf fontId="2" fillId="0" borderId="0" numFmtId="0" xfId="0" applyFont="1" applyAlignment="1">
      <alignment horizontal="left" wrapText="1"/>
    </xf>
    <xf fontId="3" fillId="0" borderId="0" numFmtId="0" xfId="0" applyFont="1" applyAlignment="1">
      <alignment horizontal="center"/>
    </xf>
    <xf fontId="4" fillId="0" borderId="0" numFmtId="0" xfId="0" applyFont="1" applyAlignment="1">
      <alignment horizontal="center"/>
    </xf>
    <xf fontId="5" fillId="0" borderId="0" numFmtId="0" xfId="0" applyFont="1" applyAlignment="1">
      <alignment horizontal="center"/>
    </xf>
    <xf fontId="6" fillId="0" borderId="0" numFmtId="0" xfId="0" applyFont="1" applyAlignment="1">
      <alignment horizontal="center"/>
    </xf>
    <xf fontId="0" fillId="0" borderId="0" numFmtId="0" xfId="0" applyAlignment="1">
      <alignment horizontal="right"/>
    </xf>
    <xf fontId="7" fillId="0" borderId="1" numFmtId="0" xfId="0" applyFont="1" applyBorder="1" applyAlignment="1">
      <alignment horizontal="center" vertical="center" wrapText="1"/>
    </xf>
    <xf fontId="7" fillId="0" borderId="2" numFmtId="0" xfId="0" applyFont="1" applyBorder="1" applyAlignment="1">
      <alignment horizontal="center" vertical="center" wrapText="1"/>
    </xf>
    <xf fontId="8" fillId="0" borderId="3" numFmtId="0" xfId="0" applyFont="1" applyBorder="1" applyAlignment="1">
      <alignment horizontal="center" vertical="center" wrapText="1"/>
    </xf>
    <xf fontId="9" fillId="0" borderId="3" numFmtId="0" xfId="0" applyFont="1" applyBorder="1" applyAlignment="1">
      <alignment horizontal="center" vertical="center" wrapText="1"/>
    </xf>
    <xf fontId="9" fillId="0" borderId="4" numFmtId="0" xfId="0" applyFont="1" applyBorder="1" applyAlignment="1">
      <alignment horizontal="center" vertical="center" wrapText="1"/>
    </xf>
    <xf fontId="9" fillId="0" borderId="0" numFmtId="0" xfId="0" applyFont="1" applyAlignment="1">
      <alignment horizontal="center"/>
    </xf>
    <xf fontId="7" fillId="0" borderId="5" numFmtId="0" xfId="0" applyFont="1" applyBorder="1" applyAlignment="1">
      <alignment horizontal="center" vertical="center" wrapText="1"/>
    </xf>
    <xf fontId="7" fillId="0" borderId="6" numFmtId="0" xfId="0" applyFont="1" applyBorder="1" applyAlignment="1">
      <alignment horizontal="center" vertical="center" wrapText="1"/>
    </xf>
    <xf fontId="8" fillId="0" borderId="7" numFmtId="0" xfId="0" applyFont="1" applyBorder="1" applyAlignment="1">
      <alignment horizontal="center" vertical="center" wrapText="1"/>
    </xf>
    <xf fontId="9" fillId="0" borderId="7" numFmtId="0" xfId="0" applyFont="1" applyBorder="1" applyAlignment="1">
      <alignment horizontal="center" vertical="center" wrapText="1"/>
    </xf>
    <xf fontId="9" fillId="0" borderId="8" numFmtId="0" xfId="0" applyFont="1" applyBorder="1" applyAlignment="1">
      <alignment horizontal="center" vertical="center" wrapText="1"/>
    </xf>
    <xf fontId="10" fillId="0" borderId="0" numFmtId="4" xfId="0" applyNumberFormat="1" applyFont="1" applyAlignment="1">
      <alignment horizontal="center"/>
    </xf>
    <xf fontId="9" fillId="0" borderId="9" numFmtId="0" xfId="0" applyFont="1" applyBorder="1" applyAlignment="1">
      <alignment horizontal="center" vertical="center" wrapText="1"/>
    </xf>
    <xf fontId="9" fillId="0" borderId="10" numFmtId="0" xfId="0" applyFont="1" applyBorder="1" applyAlignment="1">
      <alignment horizontal="center" vertical="center" wrapText="1"/>
    </xf>
    <xf fontId="9" fillId="0" borderId="11" numFmtId="0" xfId="0" applyFont="1" applyBorder="1" applyAlignment="1">
      <alignment horizontal="center" vertical="center" wrapText="1"/>
    </xf>
    <xf fontId="9" fillId="0" borderId="12" numFmtId="0" xfId="0" applyFont="1" applyBorder="1" applyAlignment="1">
      <alignment horizontal="center" vertical="center" wrapText="1"/>
    </xf>
    <xf fontId="9" fillId="2" borderId="13" numFmtId="0" xfId="0" applyFont="1" applyFill="1" applyBorder="1" applyAlignment="1">
      <alignment horizontal="center" vertical="center" wrapText="1"/>
    </xf>
    <xf fontId="9" fillId="2" borderId="14" numFmtId="0" xfId="0" applyFont="1" applyFill="1" applyBorder="1" applyAlignment="1">
      <alignment horizontal="center" vertical="center" wrapText="1"/>
    </xf>
    <xf fontId="9" fillId="2" borderId="15" numFmtId="0" xfId="0" applyFont="1" applyFill="1" applyBorder="1" applyAlignment="1">
      <alignment horizontal="center" vertical="center" wrapText="1"/>
    </xf>
    <xf fontId="9" fillId="2" borderId="16" numFmtId="0" xfId="0" applyFont="1" applyFill="1" applyBorder="1" applyAlignment="1">
      <alignment horizontal="center" vertical="center" wrapText="1"/>
    </xf>
    <xf fontId="9" fillId="3" borderId="9" numFmtId="49" xfId="0" applyNumberFormat="1" applyFont="1" applyFill="1" applyBorder="1" applyAlignment="1">
      <alignment horizontal="center" vertical="center" wrapText="1"/>
    </xf>
    <xf fontId="9" fillId="3" borderId="10" numFmtId="49" xfId="0" applyNumberFormat="1" applyFont="1" applyFill="1" applyBorder="1" applyAlignment="1">
      <alignment horizontal="center" vertical="center" wrapText="1"/>
    </xf>
    <xf fontId="9" fillId="3" borderId="11" numFmtId="0" xfId="0" applyFont="1" applyFill="1" applyBorder="1" applyAlignment="1">
      <alignment horizontal="center" vertical="center" wrapText="1"/>
    </xf>
    <xf fontId="9" fillId="3" borderId="11" numFmtId="4" xfId="0" applyNumberFormat="1" applyFont="1" applyFill="1" applyBorder="1" applyAlignment="1">
      <alignment horizontal="right" vertical="center" wrapText="1"/>
    </xf>
    <xf fontId="11" fillId="3" borderId="11" numFmtId="4" xfId="0" applyNumberFormat="1" applyFont="1" applyFill="1" applyBorder="1" applyAlignment="1">
      <alignment horizontal="right" vertical="center" wrapText="1"/>
    </xf>
    <xf fontId="9" fillId="3" borderId="12" numFmtId="4" xfId="0" applyNumberFormat="1" applyFont="1" applyFill="1" applyBorder="1" applyAlignment="1">
      <alignment horizontal="right" vertical="center" wrapText="1"/>
    </xf>
    <xf fontId="0" fillId="0" borderId="17" numFmtId="0" xfId="0" applyBorder="1" applyAlignment="1" quotePrefix="1">
      <alignment vertical="center" wrapText="1"/>
    </xf>
    <xf fontId="12" fillId="0" borderId="18" numFmtId="49" xfId="0" applyNumberFormat="1" applyFont="1" applyBorder="1" applyAlignment="1" quotePrefix="1">
      <alignment horizontal="right" vertical="center" wrapText="1"/>
    </xf>
    <xf fontId="12" fillId="0" borderId="19" numFmtId="0" xfId="0" applyFont="1" applyBorder="1" applyAlignment="1">
      <alignment vertical="center" wrapText="1"/>
    </xf>
    <xf fontId="12" fillId="0" borderId="19" numFmtId="4" xfId="0" applyNumberFormat="1" applyFont="1" applyBorder="1" applyAlignment="1">
      <alignment vertical="center" wrapText="1"/>
    </xf>
    <xf fontId="12" fillId="0" borderId="19" numFmtId="4" xfId="0" applyNumberFormat="1" applyFont="1" applyBorder="1" applyAlignment="1">
      <alignment horizontal="right" vertical="center" wrapText="1"/>
    </xf>
    <xf fontId="0" fillId="0" borderId="20" numFmtId="4" xfId="0" applyNumberFormat="1" applyBorder="1" applyAlignment="1">
      <alignment horizontal="right" vertical="center" wrapText="1"/>
    </xf>
    <xf fontId="0" fillId="0" borderId="21" numFmtId="0" xfId="0" applyBorder="1" applyAlignment="1" quotePrefix="1">
      <alignment vertical="center" wrapText="1"/>
    </xf>
    <xf fontId="12" fillId="0" borderId="22" numFmtId="49" xfId="0" applyNumberFormat="1" applyFont="1" applyBorder="1" applyAlignment="1" quotePrefix="1">
      <alignment horizontal="right" vertical="center" wrapText="1"/>
    </xf>
    <xf fontId="12" fillId="0" borderId="23" numFmtId="0" xfId="0" applyFont="1" applyBorder="1" applyAlignment="1">
      <alignment vertical="center" wrapText="1"/>
    </xf>
    <xf fontId="12" fillId="0" borderId="23" numFmtId="4" xfId="0" applyNumberFormat="1" applyFont="1" applyBorder="1" applyAlignment="1">
      <alignment vertical="center" wrapText="1"/>
    </xf>
    <xf fontId="12" fillId="0" borderId="23" numFmtId="4" xfId="0" applyNumberFormat="1" applyFont="1" applyBorder="1" applyAlignment="1">
      <alignment horizontal="right" vertical="center" wrapText="1"/>
    </xf>
    <xf fontId="0" fillId="0" borderId="24" numFmtId="4" xfId="0" applyNumberFormat="1" applyBorder="1" applyAlignment="1">
      <alignment horizontal="right" vertical="center" wrapText="1"/>
    </xf>
    <xf fontId="0" fillId="0" borderId="25" numFmtId="0" xfId="0" applyBorder="1" applyAlignment="1" quotePrefix="1">
      <alignment vertical="center" wrapText="1"/>
    </xf>
    <xf fontId="12" fillId="0" borderId="26" numFmtId="49" xfId="0" applyNumberFormat="1" applyFont="1" applyBorder="1" applyAlignment="1" quotePrefix="1">
      <alignment horizontal="right" vertical="center" wrapText="1"/>
    </xf>
    <xf fontId="12" fillId="0" borderId="7" numFmtId="0" xfId="0" applyFont="1" applyBorder="1" applyAlignment="1">
      <alignment vertical="center" wrapText="1"/>
    </xf>
    <xf fontId="12" fillId="0" borderId="7" numFmtId="4" xfId="0" applyNumberFormat="1" applyFont="1" applyBorder="1" applyAlignment="1">
      <alignment vertical="center" wrapText="1"/>
    </xf>
    <xf fontId="12" fillId="0" borderId="7" numFmtId="4" xfId="0" applyNumberFormat="1" applyFont="1" applyBorder="1" applyAlignment="1">
      <alignment horizontal="right" vertical="center" wrapText="1"/>
    </xf>
    <xf fontId="0" fillId="0" borderId="8" numFmtId="4" xfId="0" applyNumberFormat="1" applyBorder="1" applyAlignment="1">
      <alignment horizontal="right" vertical="center" wrapText="1"/>
    </xf>
    <xf fontId="9" fillId="3" borderId="9" numFmtId="0" xfId="0" applyFont="1" applyFill="1" applyBorder="1" applyAlignment="1" quotePrefix="1">
      <alignment horizontal="center" vertical="center" wrapText="1"/>
    </xf>
    <xf fontId="11" fillId="3" borderId="10" numFmtId="0" xfId="0" applyFont="1" applyFill="1" applyBorder="1" applyAlignment="1" quotePrefix="1">
      <alignment horizontal="center" vertical="center" wrapText="1"/>
    </xf>
    <xf fontId="11" fillId="3" borderId="11" numFmtId="0" xfId="0" applyFont="1" applyFill="1" applyBorder="1" applyAlignment="1">
      <alignment horizontal="center" vertical="center" wrapText="1"/>
    </xf>
    <xf fontId="12" fillId="3" borderId="11" numFmtId="4" xfId="0" applyNumberFormat="1" applyFont="1" applyFill="1" applyBorder="1" applyAlignment="1">
      <alignment vertical="center" wrapText="1"/>
    </xf>
    <xf fontId="0" fillId="0" borderId="17" numFmtId="0" xfId="0" applyBorder="1" applyAlignment="1" quotePrefix="1">
      <alignment horizontal="left" vertical="center" wrapText="1"/>
    </xf>
    <xf fontId="12" fillId="0" borderId="18" numFmtId="0" xfId="0" applyFont="1" applyBorder="1" applyAlignment="1" quotePrefix="1">
      <alignment vertical="center" wrapText="1"/>
    </xf>
    <xf fontId="0" fillId="0" borderId="25" numFmtId="0" xfId="0" applyBorder="1" applyAlignment="1" quotePrefix="1">
      <alignment horizontal="left" vertical="center" wrapText="1"/>
    </xf>
    <xf fontId="12" fillId="0" borderId="22" numFmtId="0" xfId="0" applyFont="1" applyBorder="1" applyAlignment="1" quotePrefix="1">
      <alignment vertical="center" wrapText="1"/>
    </xf>
    <xf fontId="0" fillId="0" borderId="13" numFmtId="0" xfId="0" applyBorder="1" applyAlignment="1" quotePrefix="1">
      <alignment horizontal="left" vertical="center" wrapText="1"/>
    </xf>
    <xf fontId="0" fillId="0" borderId="21" numFmtId="0" xfId="0" applyBorder="1" applyAlignment="1" quotePrefix="1">
      <alignment horizontal="left" vertical="center" wrapText="1"/>
    </xf>
    <xf fontId="0" fillId="0" borderId="5" numFmtId="0" xfId="0" applyBorder="1" applyAlignment="1" quotePrefix="1">
      <alignment horizontal="left" vertical="center" wrapText="1"/>
    </xf>
    <xf fontId="12" fillId="0" borderId="14" numFmtId="0" xfId="0" applyFont="1" applyBorder="1" applyAlignment="1" quotePrefix="1">
      <alignment vertical="center" wrapText="1"/>
    </xf>
    <xf fontId="12" fillId="0" borderId="15" numFmtId="0" xfId="0" applyFont="1" applyBorder="1" applyAlignment="1">
      <alignment vertical="center" wrapText="1"/>
    </xf>
    <xf fontId="12" fillId="0" borderId="15" numFmtId="4" xfId="0" applyNumberFormat="1" applyFont="1" applyBorder="1" applyAlignment="1">
      <alignment vertical="center" wrapText="1"/>
    </xf>
    <xf fontId="0" fillId="0" borderId="27" numFmtId="0" xfId="0" applyBorder="1" applyAlignment="1" quotePrefix="1">
      <alignment horizontal="left" vertical="center" wrapText="1"/>
    </xf>
    <xf fontId="0" fillId="0" borderId="0" numFmtId="0" xfId="0"/>
    <xf fontId="12" fillId="0" borderId="15" numFmtId="4" xfId="0" applyNumberFormat="1" applyFont="1" applyBorder="1" applyAlignment="1">
      <alignment horizontal="right" vertical="center" wrapText="1"/>
    </xf>
    <xf fontId="9" fillId="0" borderId="0" numFmtId="0" xfId="0" applyFont="1"/>
    <xf fontId="11" fillId="3" borderId="11" numFmtId="4" xfId="0" applyNumberFormat="1" applyFont="1" applyFill="1" applyBorder="1" applyAlignment="1">
      <alignment vertical="center" wrapText="1"/>
    </xf>
    <xf fontId="0" fillId="0" borderId="28" numFmtId="0" xfId="0" applyBorder="1" applyAlignment="1" quotePrefix="1">
      <alignment horizontal="left" vertical="center" wrapText="1"/>
    </xf>
    <xf fontId="9" fillId="3" borderId="29" numFmtId="0" xfId="0" applyFont="1" applyFill="1" applyBorder="1" applyAlignment="1" quotePrefix="1">
      <alignment horizontal="center" vertical="center" wrapText="1"/>
    </xf>
    <xf fontId="12" fillId="0" borderId="18" numFmtId="0" xfId="0" applyFont="1" applyBorder="1" applyAlignment="1" quotePrefix="1">
      <alignment horizontal="right" vertical="center" wrapText="1"/>
    </xf>
    <xf fontId="12" fillId="0" borderId="22" numFmtId="0" xfId="0" applyFont="1" applyBorder="1" applyAlignment="1" quotePrefix="1">
      <alignment horizontal="right" vertical="center" wrapText="1"/>
    </xf>
    <xf fontId="12" fillId="0" borderId="26" numFmtId="0" xfId="0" applyFont="1" applyBorder="1" applyAlignment="1" quotePrefix="1">
      <alignment vertical="center" wrapText="1"/>
    </xf>
    <xf fontId="0" fillId="0" borderId="0" numFmtId="4" xfId="0" applyNumberFormat="1"/>
    <xf fontId="0" fillId="0" borderId="16" numFmtId="4" xfId="0" applyNumberFormat="1" applyBorder="1" applyAlignment="1">
      <alignment horizontal="right" vertical="center" wrapText="1"/>
    </xf>
    <xf fontId="0" fillId="0" borderId="30" numFmtId="0" xfId="0" applyBorder="1" applyAlignment="1" quotePrefix="1">
      <alignment vertical="center" wrapText="1"/>
    </xf>
    <xf fontId="0" fillId="0" borderId="0" numFmtId="0" xfId="0" applyAlignment="1" quotePrefix="1">
      <alignment vertical="center" wrapText="1"/>
    </xf>
    <xf fontId="12" fillId="0" borderId="6" numFmtId="0" xfId="0" applyFont="1" applyBorder="1" applyAlignment="1" quotePrefix="1">
      <alignment vertical="center" wrapText="1"/>
    </xf>
    <xf fontId="12" fillId="0" borderId="31" numFmtId="0" xfId="0" applyFont="1" applyBorder="1" applyAlignment="1">
      <alignment vertical="center" wrapText="1"/>
    </xf>
    <xf fontId="12" fillId="0" borderId="31" numFmtId="4" xfId="0" applyNumberFormat="1" applyFont="1" applyBorder="1" applyAlignment="1">
      <alignment vertical="center" wrapText="1"/>
    </xf>
    <xf fontId="12" fillId="0" borderId="31" numFmtId="4" xfId="0" applyNumberFormat="1" applyFont="1" applyBorder="1" applyAlignment="1">
      <alignment horizontal="right" vertical="center" wrapText="1"/>
    </xf>
    <xf fontId="0" fillId="0" borderId="32" numFmtId="4" xfId="0" applyNumberFormat="1" applyBorder="1" applyAlignment="1">
      <alignment horizontal="right" vertical="center" wrapText="1"/>
    </xf>
    <xf fontId="9" fillId="3" borderId="0" numFmtId="0" xfId="0" applyFont="1" applyFill="1" applyAlignment="1" quotePrefix="1">
      <alignment horizontal="center" vertical="center" wrapText="1"/>
    </xf>
    <xf fontId="12" fillId="0" borderId="33" numFmtId="0" xfId="0" applyFont="1" applyBorder="1" applyAlignment="1" quotePrefix="1">
      <alignment horizontal="right" vertical="center" wrapText="1"/>
    </xf>
    <xf fontId="12" fillId="0" borderId="3" numFmtId="0" xfId="0" applyFont="1" applyBorder="1" applyAlignment="1">
      <alignment horizontal="left" vertical="center" wrapText="1"/>
    </xf>
    <xf fontId="12" fillId="0" borderId="3" numFmtId="4" xfId="0" applyNumberFormat="1" applyFont="1" applyBorder="1" applyAlignment="1">
      <alignment vertical="center" wrapText="1"/>
    </xf>
    <xf fontId="12" fillId="0" borderId="34" numFmtId="0" xfId="0" applyFont="1" applyBorder="1" applyAlignment="1" quotePrefix="1">
      <alignment vertical="center" wrapText="1"/>
    </xf>
    <xf fontId="12" fillId="0" borderId="35" numFmtId="0" xfId="0" applyFont="1" applyBorder="1" applyAlignment="1">
      <alignment vertical="center" wrapText="1"/>
    </xf>
    <xf fontId="12" fillId="0" borderId="35" numFmtId="4" xfId="0" applyNumberFormat="1" applyFont="1" applyBorder="1" applyAlignment="1">
      <alignment vertical="center" wrapText="1"/>
    </xf>
    <xf fontId="13" fillId="4" borderId="10" numFmtId="0" xfId="0" applyFont="1" applyFill="1" applyBorder="1" applyAlignment="1" quotePrefix="1">
      <alignment vertical="center" wrapText="1"/>
    </xf>
    <xf fontId="13" fillId="4" borderId="11" numFmtId="0" xfId="0" applyFont="1" applyFill="1" applyBorder="1" applyAlignment="1">
      <alignment vertical="center" wrapText="1"/>
    </xf>
    <xf fontId="13" fillId="4" borderId="11" numFmtId="4" xfId="0" applyNumberFormat="1" applyFont="1" applyFill="1" applyBorder="1" applyAlignment="1">
      <alignment vertical="center" wrapText="1"/>
    </xf>
    <xf fontId="13" fillId="4" borderId="11" numFmtId="4" xfId="0" applyNumberFormat="1" applyFont="1" applyFill="1" applyBorder="1" applyAlignment="1">
      <alignment horizontal="right" vertical="center" wrapText="1"/>
    </xf>
    <xf fontId="8" fillId="4" borderId="12" numFmtId="4" xfId="0" applyNumberFormat="1" applyFont="1" applyFill="1" applyBorder="1" applyAlignment="1">
      <alignment horizontal="right" vertical="center" wrapText="1"/>
    </xf>
    <xf fontId="8" fillId="4" borderId="9" numFmtId="0" xfId="0" applyFont="1" applyFill="1" applyBorder="1" applyAlignment="1" quotePrefix="1">
      <alignment vertical="center" wrapText="1"/>
    </xf>
    <xf fontId="11" fillId="2" borderId="10" numFmtId="0" xfId="0" applyFont="1" applyFill="1" applyBorder="1" applyAlignment="1" quotePrefix="1">
      <alignment vertical="center" wrapText="1"/>
    </xf>
    <xf fontId="14" fillId="2" borderId="11" numFmtId="0" xfId="0" applyFont="1" applyFill="1" applyBorder="1" applyAlignment="1">
      <alignment horizontal="center" vertical="center" wrapText="1"/>
    </xf>
    <xf fontId="11" fillId="2" borderId="11" numFmtId="4" xfId="0" applyNumberFormat="1" applyFont="1" applyFill="1" applyBorder="1" applyAlignment="1">
      <alignment vertical="center" wrapText="1"/>
    </xf>
    <xf fontId="11" fillId="2" borderId="11" numFmtId="4" xfId="0" applyNumberFormat="1" applyFont="1" applyFill="1" applyBorder="1" applyAlignment="1">
      <alignment horizontal="right" vertical="center" wrapText="1"/>
    </xf>
    <xf fontId="9" fillId="2" borderId="12" numFmtId="4" xfId="0" applyNumberFormat="1" applyFont="1" applyFill="1" applyBorder="1" applyAlignment="1">
      <alignment horizontal="right" vertical="center" wrapText="1"/>
    </xf>
    <xf fontId="0" fillId="2" borderId="9" numFmtId="0" xfId="0" applyFill="1" applyBorder="1" applyAlignment="1" quotePrefix="1">
      <alignment vertical="center" wrapText="1"/>
    </xf>
    <xf fontId="12" fillId="5" borderId="10" numFmtId="0" xfId="0" applyFont="1" applyFill="1" applyBorder="1" applyAlignment="1" quotePrefix="1">
      <alignment vertical="center" wrapText="1"/>
    </xf>
    <xf fontId="12" fillId="5" borderId="11" numFmtId="0" xfId="0" applyFont="1" applyFill="1" applyBorder="1" applyAlignment="1">
      <alignment vertical="center" wrapText="1"/>
    </xf>
    <xf fontId="12" fillId="5" borderId="11" numFmtId="4" xfId="0" applyNumberFormat="1" applyFont="1" applyFill="1" applyBorder="1" applyAlignment="1">
      <alignment vertical="center" wrapText="1"/>
    </xf>
    <xf fontId="9" fillId="5" borderId="9" numFmtId="0" xfId="0" applyFont="1" applyFill="1" applyBorder="1" applyAlignment="1" quotePrefix="1">
      <alignment vertical="center" wrapText="1"/>
    </xf>
    <xf fontId="11" fillId="6" borderId="9" numFmtId="0" xfId="0" applyFont="1" applyFill="1" applyBorder="1" applyAlignment="1" quotePrefix="1">
      <alignment vertical="center" wrapText="1"/>
    </xf>
    <xf fontId="11" fillId="6" borderId="36" numFmtId="0" xfId="0" applyFont="1" applyFill="1" applyBorder="1" applyAlignment="1" quotePrefix="1">
      <alignment vertical="center" wrapText="1"/>
    </xf>
    <xf fontId="11" fillId="6" borderId="11" numFmtId="4" xfId="0" applyNumberFormat="1" applyFont="1" applyFill="1" applyBorder="1" applyAlignment="1">
      <alignment vertical="center" wrapText="1"/>
    </xf>
    <xf fontId="11" fillId="6" borderId="11" numFmtId="4" xfId="0" applyNumberFormat="1" applyFont="1" applyFill="1" applyBorder="1" applyAlignment="1" quotePrefix="1">
      <alignment vertical="center" wrapText="1"/>
    </xf>
    <xf fontId="11" fillId="6" borderId="37" numFmtId="4" xfId="0" applyNumberFormat="1" applyFont="1" applyFill="1" applyBorder="1" applyAlignment="1">
      <alignment horizontal="right" vertical="center" wrapText="1"/>
    </xf>
    <xf fontId="9" fillId="6" borderId="38" numFmtId="4" xfId="0" applyNumberFormat="1" applyFont="1" applyFill="1" applyBorder="1" applyAlignment="1">
      <alignment horizontal="right" vertical="center" wrapText="1"/>
    </xf>
    <xf fontId="9" fillId="6" borderId="9" numFmtId="0" xfId="0" applyFont="1" applyFill="1" applyBorder="1" applyAlignment="1" quotePrefix="1">
      <alignment vertical="center" wrapText="1"/>
    </xf>
    <xf fontId="11" fillId="0" borderId="18" numFmtId="0" xfId="0" applyFont="1" applyBorder="1"/>
    <xf fontId="11" fillId="0" borderId="19" numFmtId="0" xfId="0" applyFont="1" applyBorder="1" applyAlignment="1">
      <alignment wrapText="1"/>
    </xf>
    <xf fontId="11" fillId="0" borderId="19" numFmtId="4" xfId="0" applyNumberFormat="1" applyFont="1" applyBorder="1"/>
    <xf fontId="11" fillId="0" borderId="23" numFmtId="4" xfId="0" applyNumberFormat="1" applyFont="1" applyBorder="1" applyAlignment="1">
      <alignment horizontal="right" vertical="center" wrapText="1"/>
    </xf>
    <xf fontId="9" fillId="0" borderId="24" numFmtId="4" xfId="0" applyNumberFormat="1" applyFont="1" applyBorder="1" applyAlignment="1">
      <alignment horizontal="right" vertical="center" wrapText="1"/>
    </xf>
    <xf fontId="9" fillId="0" borderId="17" numFmtId="0" xfId="0" applyFont="1" applyBorder="1"/>
    <xf fontId="11" fillId="0" borderId="22" numFmtId="0" xfId="0" applyFont="1" applyBorder="1"/>
    <xf fontId="11" fillId="0" borderId="23" numFmtId="0" xfId="0" applyFont="1" applyBorder="1" applyAlignment="1">
      <alignment wrapText="1"/>
    </xf>
    <xf fontId="11" fillId="0" borderId="23" numFmtId="4" xfId="0" applyNumberFormat="1" applyFont="1" applyBorder="1"/>
    <xf fontId="9" fillId="0" borderId="21" numFmtId="0" xfId="0" applyFont="1" applyBorder="1"/>
    <xf fontId="12" fillId="0" borderId="22" numFmtId="0" xfId="0" applyFont="1" applyBorder="1"/>
    <xf fontId="12" fillId="0" borderId="23" numFmtId="0" xfId="0" applyFont="1" applyBorder="1" applyAlignment="1">
      <alignment wrapText="1"/>
    </xf>
    <xf fontId="12" fillId="0" borderId="23" numFmtId="4" xfId="0" applyNumberFormat="1" applyFont="1" applyBorder="1"/>
    <xf fontId="12" fillId="0" borderId="19" numFmtId="4" xfId="0" applyNumberFormat="1" applyFont="1" applyBorder="1"/>
    <xf fontId="0" fillId="0" borderId="21" numFmtId="0" xfId="0" applyBorder="1"/>
    <xf fontId="10" fillId="0" borderId="0" numFmtId="4" xfId="0" applyNumberFormat="1" applyFont="1"/>
    <xf fontId="11" fillId="7" borderId="10" numFmtId="0" xfId="0" applyFont="1" applyFill="1" applyBorder="1" applyAlignment="1" quotePrefix="1">
      <alignment vertical="center" wrapText="1"/>
    </xf>
    <xf fontId="11" fillId="7" borderId="11" numFmtId="0" xfId="0" applyFont="1" applyFill="1" applyBorder="1" applyAlignment="1">
      <alignment horizontal="center" vertical="center" wrapText="1"/>
    </xf>
    <xf fontId="11" fillId="7" borderId="11" numFmtId="4" xfId="0" applyNumberFormat="1" applyFont="1" applyFill="1" applyBorder="1" applyAlignment="1">
      <alignment vertical="center" wrapText="1"/>
    </xf>
    <xf fontId="11" fillId="7" borderId="31" numFmtId="4" xfId="0" applyNumberFormat="1" applyFont="1" applyFill="1" applyBorder="1" applyAlignment="1">
      <alignment horizontal="right" vertical="center" wrapText="1"/>
    </xf>
    <xf fontId="9" fillId="7" borderId="32" numFmtId="4" xfId="0" applyNumberFormat="1" applyFont="1" applyFill="1" applyBorder="1" applyAlignment="1">
      <alignment horizontal="right" vertical="center" wrapText="1"/>
    </xf>
    <xf fontId="9" fillId="7" borderId="9" numFmtId="0" xfId="0" applyFont="1" applyFill="1" applyBorder="1" applyAlignment="1" quotePrefix="1">
      <alignment vertical="center" wrapText="1"/>
    </xf>
    <xf fontId="11" fillId="3" borderId="10" numFmtId="49" xfId="0" applyNumberFormat="1" applyFont="1" applyFill="1" applyBorder="1" applyAlignment="1">
      <alignment horizontal="center" vertical="center" wrapText="1"/>
    </xf>
    <xf fontId="0" fillId="5" borderId="0" numFmtId="0" xfId="0" applyFill="1"/>
    <xf fontId="0" fillId="3" borderId="9" numFmtId="49" xfId="0" applyNumberFormat="1" applyFill="1" applyBorder="1" applyAlignment="1">
      <alignment horizontal="center" vertical="center" wrapText="1"/>
    </xf>
    <xf fontId="12" fillId="5" borderId="19" numFmtId="4" xfId="0" applyNumberFormat="1" applyFont="1" applyFill="1" applyBorder="1" applyAlignment="1">
      <alignment horizontal="right" vertical="center" wrapText="1"/>
    </xf>
    <xf fontId="12" fillId="5" borderId="15" numFmtId="4" xfId="0" applyNumberFormat="1" applyFont="1" applyFill="1" applyBorder="1" applyAlignment="1">
      <alignment horizontal="right" vertical="center" wrapText="1"/>
    </xf>
    <xf fontId="0" fillId="0" borderId="4" numFmtId="4" xfId="0" applyNumberFormat="1" applyBorder="1" applyAlignment="1">
      <alignment horizontal="right" vertical="center" wrapText="1"/>
    </xf>
    <xf fontId="1" fillId="5" borderId="0" numFmtId="4" xfId="0" applyNumberFormat="1" applyFont="1" applyFill="1"/>
    <xf fontId="12" fillId="5" borderId="23" numFmtId="4" xfId="0" applyNumberFormat="1" applyFont="1" applyFill="1" applyBorder="1" applyAlignment="1">
      <alignment horizontal="right" vertical="center" wrapText="1"/>
    </xf>
    <xf fontId="12" fillId="5" borderId="7" numFmtId="4" xfId="0" applyNumberFormat="1" applyFont="1" applyFill="1" applyBorder="1" applyAlignment="1">
      <alignment horizontal="right" vertical="center" wrapText="1"/>
    </xf>
    <xf fontId="12" fillId="0" borderId="14" numFmtId="49" xfId="0" applyNumberFormat="1" applyFont="1" applyBorder="1" applyAlignment="1" quotePrefix="1">
      <alignment horizontal="right" vertical="center" wrapText="1"/>
    </xf>
    <xf fontId="11" fillId="5" borderId="23" numFmtId="4" xfId="0" applyNumberFormat="1" applyFont="1" applyFill="1" applyBorder="1" applyAlignment="1">
      <alignment horizontal="right" vertical="center" wrapText="1"/>
    </xf>
    <xf fontId="11" fillId="5" borderId="35" numFmtId="4" xfId="0" applyNumberFormat="1" applyFont="1" applyFill="1" applyBorder="1" applyAlignment="1">
      <alignment horizontal="right" vertical="center" wrapText="1"/>
    </xf>
    <xf fontId="9" fillId="0" borderId="39" numFmtId="4" xfId="0" applyNumberFormat="1" applyFont="1" applyBorder="1" applyAlignment="1">
      <alignment horizontal="right" vertical="center" wrapText="1"/>
    </xf>
    <xf fontId="0" fillId="0" borderId="0" numFmtId="49" xfId="0" applyNumberFormat="1" applyAlignment="1" quotePrefix="1">
      <alignment vertical="center" wrapText="1"/>
    </xf>
    <xf fontId="11" fillId="3" borderId="11" numFmtId="4" xfId="0" applyNumberFormat="1" applyFont="1" applyFill="1" applyBorder="1"/>
    <xf fontId="11" fillId="3" borderId="31" numFmtId="4" xfId="0" applyNumberFormat="1" applyFont="1" applyFill="1" applyBorder="1" applyAlignment="1">
      <alignment horizontal="right" vertical="center" wrapText="1"/>
    </xf>
    <xf fontId="0" fillId="3" borderId="9" numFmtId="0" xfId="0" applyFill="1" applyBorder="1" applyAlignment="1" quotePrefix="1">
      <alignment horizontal="center" vertical="center" wrapText="1"/>
    </xf>
    <xf fontId="0" fillId="5" borderId="20" numFmtId="4" xfId="0" applyNumberFormat="1" applyFill="1" applyBorder="1" applyAlignment="1">
      <alignment horizontal="right" vertical="center" wrapText="1"/>
    </xf>
    <xf fontId="0" fillId="5" borderId="24" numFmtId="4" xfId="0" applyNumberFormat="1" applyFill="1" applyBorder="1" applyAlignment="1">
      <alignment horizontal="right" vertical="center" wrapText="1"/>
    </xf>
    <xf fontId="0" fillId="5" borderId="8" numFmtId="4" xfId="0" applyNumberFormat="1" applyFill="1" applyBorder="1" applyAlignment="1">
      <alignment horizontal="right" vertical="center" wrapText="1"/>
    </xf>
    <xf fontId="12" fillId="5" borderId="35" numFmtId="4" xfId="0" applyNumberFormat="1" applyFont="1" applyFill="1" applyBorder="1" applyAlignment="1">
      <alignment horizontal="right" vertical="center" wrapText="1"/>
    </xf>
    <xf fontId="0" fillId="0" borderId="0" numFmtId="0" xfId="0" applyAlignment="1" quotePrefix="1">
      <alignment horizontal="left" vertical="center" wrapText="1"/>
    </xf>
    <xf fontId="11" fillId="8" borderId="11" numFmtId="4" xfId="0" applyNumberFormat="1" applyFont="1" applyFill="1" applyBorder="1" applyAlignment="1">
      <alignment horizontal="right" vertical="center" wrapText="1"/>
    </xf>
    <xf fontId="0" fillId="3" borderId="0" numFmtId="0" xfId="0" applyFill="1" applyAlignment="1" quotePrefix="1">
      <alignment horizontal="center" vertical="center" wrapText="1"/>
    </xf>
    <xf fontId="12" fillId="0" borderId="14" numFmtId="0" xfId="0" applyFont="1" applyBorder="1" applyAlignment="1" quotePrefix="1">
      <alignment horizontal="right" vertical="center" wrapText="1"/>
    </xf>
    <xf fontId="12" fillId="0" borderId="15" numFmtId="4" xfId="0" applyNumberFormat="1" applyFont="1" applyBorder="1"/>
    <xf fontId="0" fillId="5" borderId="16" numFmtId="4" xfId="0" applyNumberFormat="1" applyFill="1" applyBorder="1" applyAlignment="1">
      <alignment horizontal="right" vertical="center" wrapText="1"/>
    </xf>
    <xf fontId="11" fillId="3" borderId="9" numFmtId="0" xfId="0" applyFont="1" applyFill="1" applyBorder="1" applyAlignment="1" quotePrefix="1">
      <alignment horizontal="center" vertical="center" wrapText="1"/>
    </xf>
    <xf fontId="11" fillId="3" borderId="11" numFmtId="4" xfId="0" applyNumberFormat="1" applyFont="1" applyFill="1" applyBorder="1" applyAlignment="1">
      <alignment vertical="center"/>
    </xf>
    <xf fontId="9" fillId="8" borderId="12" numFmtId="4" xfId="0" applyNumberFormat="1" applyFont="1" applyFill="1" applyBorder="1" applyAlignment="1">
      <alignment horizontal="right" vertical="center" wrapText="1"/>
    </xf>
    <xf fontId="12" fillId="0" borderId="19" numFmtId="0" xfId="0" applyFont="1" applyBorder="1" applyAlignment="1">
      <alignment horizontal="left" vertical="center" wrapText="1"/>
    </xf>
    <xf fontId="0" fillId="0" borderId="0" numFmtId="0" xfId="0" applyAlignment="1" quotePrefix="1">
      <alignment horizontal="center" vertical="center" wrapText="1"/>
    </xf>
    <xf fontId="12" fillId="0" borderId="40" numFmtId="0" xfId="0" applyFont="1" applyBorder="1" applyAlignment="1" quotePrefix="1">
      <alignment horizontal="right" vertical="center" wrapText="1"/>
    </xf>
    <xf fontId="12" fillId="0" borderId="3" numFmtId="4" xfId="0" applyNumberFormat="1" applyFont="1" applyBorder="1" applyAlignment="1">
      <alignment vertical="center"/>
    </xf>
    <xf fontId="12" fillId="5" borderId="3" numFmtId="4" xfId="0" applyNumberFormat="1" applyFont="1" applyFill="1" applyBorder="1" applyAlignment="1">
      <alignment horizontal="right" vertical="center" wrapText="1"/>
    </xf>
    <xf fontId="0" fillId="0" borderId="13" numFmtId="0" xfId="0" applyBorder="1" applyAlignment="1" quotePrefix="1">
      <alignment vertical="center" wrapText="1"/>
    </xf>
    <xf fontId="12" fillId="0" borderId="41" numFmtId="0" xfId="0" applyFont="1" applyBorder="1" applyAlignment="1">
      <alignment vertical="center" wrapText="1"/>
    </xf>
    <xf fontId="13" fillId="7" borderId="9" numFmtId="0" xfId="0" applyFont="1" applyFill="1" applyBorder="1" applyAlignment="1" quotePrefix="1">
      <alignment vertical="center" wrapText="1"/>
    </xf>
    <xf fontId="13" fillId="7" borderId="10" numFmtId="0" xfId="0" applyFont="1" applyFill="1" applyBorder="1" applyAlignment="1">
      <alignment vertical="center" wrapText="1"/>
    </xf>
    <xf fontId="13" fillId="7" borderId="11" numFmtId="4" xfId="0" applyNumberFormat="1" applyFont="1" applyFill="1" applyBorder="1"/>
    <xf fontId="13" fillId="7" borderId="11" numFmtId="4" xfId="0" applyNumberFormat="1" applyFont="1" applyFill="1" applyBorder="1" applyAlignment="1">
      <alignment horizontal="right" vertical="center" wrapText="1"/>
    </xf>
    <xf fontId="8" fillId="7" borderId="12" numFmtId="4" xfId="0" applyNumberFormat="1" applyFont="1" applyFill="1" applyBorder="1" applyAlignment="1">
      <alignment horizontal="right" vertical="center" wrapText="1"/>
    </xf>
    <xf fontId="11" fillId="2" borderId="2" numFmtId="0" xfId="0" applyFont="1" applyFill="1" applyBorder="1" applyAlignment="1" quotePrefix="1">
      <alignment vertical="center" wrapText="1"/>
    </xf>
    <xf fontId="14" fillId="2" borderId="37" numFmtId="0" xfId="0" applyFont="1" applyFill="1" applyBorder="1" applyAlignment="1">
      <alignment horizontal="center" vertical="center" wrapText="1"/>
    </xf>
    <xf fontId="11" fillId="2" borderId="37" numFmtId="4" xfId="0" applyNumberFormat="1" applyFont="1" applyFill="1" applyBorder="1" applyAlignment="1">
      <alignment vertical="center" wrapText="1"/>
    </xf>
    <xf fontId="11" fillId="2" borderId="37" numFmtId="4" xfId="0" applyNumberFormat="1" applyFont="1" applyFill="1" applyBorder="1" applyAlignment="1">
      <alignment horizontal="right" vertical="center" wrapText="1"/>
    </xf>
    <xf fontId="9" fillId="2" borderId="38" numFmtId="4" xfId="0" applyNumberFormat="1" applyFont="1" applyFill="1" applyBorder="1" applyAlignment="1">
      <alignment horizontal="right" vertical="center" wrapText="1"/>
    </xf>
    <xf fontId="15" fillId="7" borderId="9" numFmtId="0" xfId="0" applyFont="1" applyFill="1" applyBorder="1" applyAlignment="1" quotePrefix="1">
      <alignment vertical="center" wrapText="1"/>
    </xf>
    <xf fontId="12" fillId="5" borderId="33" numFmtId="0" xfId="0" applyFont="1" applyFill="1" applyBorder="1" applyAlignment="1" quotePrefix="1">
      <alignment vertical="center" wrapText="1"/>
    </xf>
    <xf fontId="12" fillId="5" borderId="3" numFmtId="0" xfId="0" applyFont="1" applyFill="1" applyBorder="1" applyAlignment="1">
      <alignment vertical="center" wrapText="1"/>
    </xf>
    <xf fontId="12" fillId="5" borderId="3" numFmtId="4" xfId="0" applyNumberFormat="1" applyFont="1" applyFill="1" applyBorder="1" applyAlignment="1">
      <alignment vertical="center" wrapText="1"/>
    </xf>
    <xf fontId="12" fillId="5" borderId="34" numFmtId="0" xfId="0" applyFont="1" applyFill="1" applyBorder="1" applyAlignment="1" quotePrefix="1">
      <alignment vertical="center" wrapText="1"/>
    </xf>
    <xf fontId="12" fillId="5" borderId="35" numFmtId="0" xfId="0" applyFont="1" applyFill="1" applyBorder="1" applyAlignment="1">
      <alignment vertical="center" wrapText="1"/>
    </xf>
    <xf fontId="12" fillId="5" borderId="35" numFmtId="4" xfId="0" applyNumberFormat="1" applyFont="1" applyFill="1" applyBorder="1" applyAlignment="1">
      <alignment vertical="center" wrapText="1"/>
    </xf>
    <xf fontId="0" fillId="0" borderId="39" numFmtId="4" xfId="0" applyNumberFormat="1" applyBorder="1" applyAlignment="1">
      <alignment horizontal="right" vertical="center" wrapText="1"/>
    </xf>
    <xf fontId="11" fillId="6" borderId="42" numFmtId="0" xfId="0" applyFont="1" applyFill="1" applyBorder="1" applyAlignment="1" quotePrefix="1">
      <alignment vertical="center" wrapText="1"/>
    </xf>
    <xf fontId="11" fillId="6" borderId="27" numFmtId="0" xfId="0" applyFont="1" applyFill="1" applyBorder="1" applyAlignment="1" quotePrefix="1">
      <alignment vertical="center" wrapText="1"/>
    </xf>
    <xf fontId="11" fillId="6" borderId="31" numFmtId="4" xfId="0" applyNumberFormat="1" applyFont="1" applyFill="1" applyBorder="1" applyAlignment="1">
      <alignment vertical="center" wrapText="1"/>
    </xf>
    <xf fontId="11" fillId="6" borderId="31" numFmtId="4" xfId="0" applyNumberFormat="1" applyFont="1" applyFill="1" applyBorder="1" applyAlignment="1" quotePrefix="1">
      <alignment vertical="center" wrapText="1"/>
    </xf>
    <xf fontId="11" fillId="6" borderId="31" numFmtId="4" xfId="0" applyNumberFormat="1" applyFont="1" applyFill="1" applyBorder="1" applyAlignment="1">
      <alignment horizontal="right" vertical="center" wrapText="1"/>
    </xf>
    <xf fontId="9" fillId="6" borderId="32" numFmtId="4" xfId="0" applyNumberFormat="1" applyFont="1" applyFill="1" applyBorder="1" applyAlignment="1">
      <alignment horizontal="right" vertical="center" wrapText="1"/>
    </xf>
    <xf fontId="9" fillId="5" borderId="29" numFmtId="0" xfId="0" applyFont="1" applyFill="1" applyBorder="1" applyAlignment="1" quotePrefix="1">
      <alignment vertical="center" wrapText="1"/>
    </xf>
    <xf fontId="11" fillId="5" borderId="19" numFmtId="4" xfId="0" applyNumberFormat="1" applyFont="1" applyFill="1" applyBorder="1" applyAlignment="1">
      <alignment horizontal="right" vertical="center" wrapText="1"/>
    </xf>
    <xf fontId="0" fillId="0" borderId="20" numFmtId="4" xfId="0" applyNumberFormat="1" applyBorder="1"/>
    <xf fontId="9" fillId="9" borderId="9" numFmtId="0" xfId="0" applyFont="1" applyFill="1" applyBorder="1" applyAlignment="1" quotePrefix="1">
      <alignment vertical="center" wrapText="1"/>
    </xf>
    <xf fontId="11" fillId="5" borderId="22" numFmtId="0" xfId="0" applyFont="1" applyFill="1" applyBorder="1"/>
    <xf fontId="11" fillId="5" borderId="23" numFmtId="0" xfId="0" applyFont="1" applyFill="1" applyBorder="1" applyAlignment="1">
      <alignment wrapText="1"/>
    </xf>
    <xf fontId="11" fillId="5" borderId="23" numFmtId="4" xfId="0" applyNumberFormat="1" applyFont="1" applyFill="1" applyBorder="1"/>
    <xf fontId="12" fillId="5" borderId="23" numFmtId="4" xfId="0" applyNumberFormat="1" applyFont="1" applyFill="1" applyBorder="1"/>
    <xf fontId="0" fillId="5" borderId="24" numFmtId="4" xfId="0" applyNumberFormat="1" applyFill="1" applyBorder="1"/>
    <xf fontId="0" fillId="5" borderId="17" numFmtId="0" xfId="0" applyFill="1" applyBorder="1"/>
    <xf fontId="12" fillId="5" borderId="22" numFmtId="0" xfId="0" applyFont="1" applyFill="1" applyBorder="1"/>
    <xf fontId="12" fillId="5" borderId="23" numFmtId="0" xfId="0" applyFont="1" applyFill="1" applyBorder="1" applyAlignment="1">
      <alignment wrapText="1"/>
    </xf>
    <xf fontId="0" fillId="5" borderId="21" numFmtId="0" xfId="0" applyFill="1" applyBorder="1"/>
    <xf fontId="12" fillId="5" borderId="26" numFmtId="0" xfId="0" applyFont="1" applyFill="1" applyBorder="1"/>
    <xf fontId="12" fillId="5" borderId="7" numFmtId="0" xfId="0" applyFont="1" applyFill="1" applyBorder="1" applyAlignment="1">
      <alignment wrapText="1"/>
    </xf>
    <xf fontId="12" fillId="5" borderId="7" numFmtId="4" xfId="0" applyNumberFormat="1" applyFont="1" applyFill="1" applyBorder="1"/>
    <xf fontId="12" fillId="0" borderId="7" numFmtId="4" xfId="0" applyNumberFormat="1" applyFont="1" applyBorder="1"/>
    <xf fontId="0" fillId="5" borderId="8" numFmtId="4" xfId="0" applyNumberFormat="1" applyFill="1" applyBorder="1"/>
    <xf fontId="12" fillId="0" borderId="34" numFmtId="0" xfId="0" applyFont="1" applyBorder="1"/>
    <xf fontId="12" fillId="0" borderId="35" numFmtId="0" xfId="0" applyFont="1" applyBorder="1" applyAlignment="1">
      <alignment wrapText="1"/>
    </xf>
    <xf fontId="12" fillId="0" borderId="35" numFmtId="4" xfId="0" applyNumberFormat="1" applyFont="1" applyBorder="1"/>
    <xf fontId="0" fillId="0" borderId="39" numFmtId="4" xfId="0" applyNumberFormat="1" applyBorder="1"/>
    <xf fontId="0" fillId="0" borderId="0" numFmtId="2" xfId="0" applyNumberFormat="1"/>
    <xf fontId="5" fillId="0" borderId="0" numFmtId="0" xfId="0" applyFont="1"/>
    <xf fontId="2" fillId="0" borderId="0" numFmtId="0" xfId="2" applyFont="1" applyAlignment="1">
      <alignment horizontal="left" vertical="top" wrapText="1"/>
    </xf>
    <xf fontId="2" fillId="0" borderId="0" numFmtId="0" xfId="2" applyFont="1" applyAlignment="1">
      <alignment horizontal="right" vertical="top"/>
    </xf>
    <xf fontId="0" fillId="0" borderId="0" numFmtId="0" xfId="0" applyAlignment="1">
      <alignment vertical="top"/>
    </xf>
    <xf fontId="5" fillId="5" borderId="0" numFmtId="2" xfId="0" applyNumberFormat="1" applyFont="1" applyFill="1"/>
    <xf fontId="6" fillId="5" borderId="0" numFmtId="4" xfId="0" applyNumberFormat="1" applyFont="1" applyFill="1"/>
    <xf fontId="5" fillId="5" borderId="0" numFmtId="0" xfId="0" applyFont="1" applyFill="1"/>
  </cellXfs>
  <cellStyles count="3">
    <cellStyle name="Звичайний 2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externalLink" Target="externalLinks/externalLink1.xml"/><Relationship  Id="rId2" Type="http://schemas.openxmlformats.org/officeDocument/2006/relationships/externalLink" Target="externalLinks/externalLink2.xml"/><Relationship  Id="rId3" Type="http://schemas.openxmlformats.org/officeDocument/2006/relationships/worksheet" Target="worksheets/sheet1.xml"/><Relationship  Id="rId4" Type="http://schemas.openxmlformats.org/officeDocument/2006/relationships/theme" Target="theme/theme1.xml"/><Relationship  Id="rId5" Type="http://schemas.openxmlformats.org/officeDocument/2006/relationships/sharedStrings" Target="sharedStrings.xml"/><Relationship  Id="rId6" Type="http://schemas.openxmlformats.org/officeDocument/2006/relationships/styles" Target="styles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externalLinkPath" Target="file:///\\VHRISCHENKO\Users\User\Downloads\&#1044;&#1086;&#1076;&#1072;&#1090;&#1086;&#1082;%20&#8470;1%20&#1044;&#1086;&#1093;&#1086;&#1076;&#1080;.xlsx" TargetMode="External"/></Relationships>
</file>

<file path=xl/externalLinks/_rels/externalLink2.xml.rels><?xml version="1.0" encoding="UTF-8" standalone="yes"?><Relationships xmlns="http://schemas.openxmlformats.org/package/2006/relationships"><Relationship  Id="rId1" Type="http://schemas.openxmlformats.org/officeDocument/2006/relationships/externalLinkPath" Target="&#1044;&#1086;&#1076;&#1072;&#1090;&#1086;&#1082;%201%20&#1044;&#1086;&#1093;&#1086;&#107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106">
          <cell r="E106">
            <v>0</v>
          </cell>
          <cell r="G106">
            <v>0</v>
          </cell>
        </row>
        <row r="136">
          <cell r="E136">
            <v>7115875.2800000003</v>
          </cell>
          <cell r="G136">
            <v>5657640.8700000001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105">
          <cell r="E105">
            <v>289681576.59000003</v>
          </cell>
          <cell r="G105">
            <v>292121979.57999998</v>
          </cell>
        </row>
        <row r="144">
          <cell r="E144">
            <v>38049846.450000003</v>
          </cell>
          <cell r="G144">
            <v>38975932.399999999</v>
          </cell>
        </row>
      </sheetData>
    </sheetDataSet>
  </externalBook>
</externalLink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" zoomScale="90" workbookViewId="0">
      <pane ySplit="10" topLeftCell="A11" activePane="bottomLeft" state="frozen"/>
      <selection activeCell="H1" activeCellId="0" sqref="H1"/>
    </sheetView>
  </sheetViews>
  <sheetFormatPr defaultRowHeight="13.5"/>
  <cols>
    <col bestFit="1" customWidth="1" hidden="1" min="1" max="1" width="8.5703125"/>
    <col bestFit="1" customWidth="1" min="2" max="2" width="10.5703125"/>
    <col bestFit="1" customWidth="1" min="3" max="3" width="50.7109375"/>
    <col bestFit="1" customWidth="1" min="4" max="4" width="16"/>
    <col bestFit="1" customWidth="1" min="5" max="5" width="18.28515625"/>
    <col bestFit="1" customWidth="1" min="6" max="6" width="17.28515625"/>
    <col bestFit="1" customWidth="1" min="7" max="7" width="17"/>
    <col bestFit="1" customWidth="1" min="8" max="9" width="13.42578125"/>
    <col bestFit="1" customWidth="1" min="10" max="10" width="15.7109375"/>
    <col bestFit="1" customWidth="1" min="11" max="11" width="13"/>
    <col bestFit="1" customWidth="1" min="12" max="12" style="1" width="13.42578125"/>
    <col bestFit="1" customWidth="1" min="15" max="15" width="12"/>
  </cols>
  <sheetData>
    <row r="1" ht="12.75" customHeight="1">
      <c r="H1" s="2"/>
      <c r="I1" s="2"/>
      <c r="J1" s="3" t="s">
        <v>0</v>
      </c>
      <c r="K1" s="3"/>
    </row>
    <row r="2">
      <c r="H2" s="2"/>
      <c r="I2" s="2"/>
      <c r="J2" s="3"/>
      <c r="K2" s="3"/>
    </row>
    <row r="3">
      <c r="H3" s="2"/>
      <c r="I3" s="2"/>
      <c r="J3" s="3"/>
      <c r="K3" s="3"/>
    </row>
    <row r="4">
      <c r="H4" s="2"/>
      <c r="I4" s="2"/>
      <c r="J4" s="3"/>
      <c r="K4" s="3"/>
    </row>
    <row r="6" ht="21.75">
      <c r="A6" s="4" t="s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5"/>
    </row>
    <row r="7" ht="17.25">
      <c r="A7" s="6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7"/>
    </row>
    <row r="8">
      <c r="K8" s="8" t="s">
        <v>3</v>
      </c>
    </row>
    <row r="9" ht="30" customHeight="1">
      <c r="A9" s="9" t="s">
        <v>4</v>
      </c>
      <c r="B9" s="10" t="s">
        <v>5</v>
      </c>
      <c r="C9" s="11" t="s">
        <v>6</v>
      </c>
      <c r="D9" s="12" t="s">
        <v>7</v>
      </c>
      <c r="E9" s="12" t="s">
        <v>8</v>
      </c>
      <c r="F9" s="12" t="s">
        <v>9</v>
      </c>
      <c r="G9" s="12" t="s">
        <v>10</v>
      </c>
      <c r="H9" s="12" t="s">
        <v>11</v>
      </c>
      <c r="I9" s="12"/>
      <c r="J9" s="12" t="s">
        <v>12</v>
      </c>
      <c r="K9" s="13"/>
    </row>
    <row r="10" s="14" customFormat="1" ht="43.5" customHeight="1">
      <c r="A10" s="15"/>
      <c r="B10" s="16"/>
      <c r="C10" s="17"/>
      <c r="D10" s="18"/>
      <c r="E10" s="18"/>
      <c r="F10" s="18"/>
      <c r="G10" s="18"/>
      <c r="H10" s="18" t="s">
        <v>13</v>
      </c>
      <c r="I10" s="18" t="s">
        <v>14</v>
      </c>
      <c r="J10" s="18" t="s">
        <v>15</v>
      </c>
      <c r="K10" s="19" t="s">
        <v>16</v>
      </c>
      <c r="L10" s="20"/>
    </row>
    <row r="11" s="14" customFormat="1" ht="15.75" customHeight="1">
      <c r="A11" s="21">
        <v>1</v>
      </c>
      <c r="B11" s="22"/>
      <c r="C11" s="23">
        <v>2</v>
      </c>
      <c r="D11" s="23">
        <v>3</v>
      </c>
      <c r="E11" s="23">
        <v>4</v>
      </c>
      <c r="F11" s="23">
        <v>5</v>
      </c>
      <c r="G11" s="23">
        <v>6</v>
      </c>
      <c r="H11" s="23" t="s">
        <v>17</v>
      </c>
      <c r="I11" s="23" t="s">
        <v>18</v>
      </c>
      <c r="J11" s="23" t="s">
        <v>19</v>
      </c>
      <c r="K11" s="24" t="s">
        <v>20</v>
      </c>
      <c r="L11" s="20"/>
    </row>
    <row r="12" s="14" customFormat="1" ht="24" customHeight="1">
      <c r="A12" s="25"/>
      <c r="B12" s="26"/>
      <c r="C12" s="27" t="s">
        <v>21</v>
      </c>
      <c r="D12" s="27"/>
      <c r="E12" s="27"/>
      <c r="F12" s="27"/>
      <c r="G12" s="27"/>
      <c r="H12" s="27"/>
      <c r="I12" s="27"/>
      <c r="J12" s="27"/>
      <c r="K12" s="28"/>
      <c r="L12" s="20"/>
    </row>
    <row r="13" s="14" customFormat="1" ht="15.75" customHeight="1">
      <c r="A13" s="29" t="s">
        <v>22</v>
      </c>
      <c r="B13" s="30"/>
      <c r="C13" s="31" t="s">
        <v>23</v>
      </c>
      <c r="D13" s="32">
        <f>SUM(D14:D16)</f>
        <v>26373188.690000001</v>
      </c>
      <c r="E13" s="33">
        <f>SUM(E14:E16)</f>
        <v>36135102</v>
      </c>
      <c r="F13" s="33">
        <f>SUM(F14:F16)</f>
        <v>36135102</v>
      </c>
      <c r="G13" s="32">
        <f>SUM(G14:G16)</f>
        <v>35354711.509999998</v>
      </c>
      <c r="H13" s="32">
        <f t="shared" ref="H13:H76" si="0">G13/E13*100</f>
        <v>97.840353432515556</v>
      </c>
      <c r="I13" s="32">
        <f t="shared" ref="I13:I76" si="1">G13/F13*100</f>
        <v>97.840353432515556</v>
      </c>
      <c r="J13" s="32">
        <f t="shared" ref="J13:J76" si="2">G13-D13</f>
        <v>8981522.8199999966</v>
      </c>
      <c r="K13" s="34">
        <f t="shared" ref="K13:K76" si="3">G13/D13*100</f>
        <v>134.0555058607894</v>
      </c>
      <c r="L13" s="20">
        <f t="shared" ref="L13:L76" si="4">G13/$G$92</f>
        <v>0.12569429904405835</v>
      </c>
    </row>
    <row r="14" ht="54">
      <c r="A14" s="35" t="s">
        <v>24</v>
      </c>
      <c r="B14" s="36" t="s">
        <v>24</v>
      </c>
      <c r="C14" s="37" t="s">
        <v>25</v>
      </c>
      <c r="D14" s="38">
        <v>22002504.350000001</v>
      </c>
      <c r="E14" s="38">
        <v>29324537</v>
      </c>
      <c r="F14" s="38">
        <v>29324537</v>
      </c>
      <c r="G14" s="38">
        <v>28748900.890000001</v>
      </c>
      <c r="H14" s="39">
        <f t="shared" si="0"/>
        <v>98.037015520483749</v>
      </c>
      <c r="I14" s="39">
        <f t="shared" si="1"/>
        <v>98.037015520483749</v>
      </c>
      <c r="J14" s="39">
        <f t="shared" si="2"/>
        <v>6746396.5399999991</v>
      </c>
      <c r="K14" s="40">
        <f t="shared" si="3"/>
        <v>130.6619484431553</v>
      </c>
      <c r="L14" s="20">
        <f t="shared" si="4"/>
        <v>0.10220909155583306</v>
      </c>
    </row>
    <row r="15" ht="27">
      <c r="A15" s="41" t="s">
        <v>26</v>
      </c>
      <c r="B15" s="42" t="s">
        <v>26</v>
      </c>
      <c r="C15" s="43" t="s">
        <v>27</v>
      </c>
      <c r="D15" s="44">
        <v>3817854.0899999999</v>
      </c>
      <c r="E15" s="44">
        <v>5676715</v>
      </c>
      <c r="F15" s="44">
        <v>5676715</v>
      </c>
      <c r="G15" s="44">
        <v>5616468.6799999997</v>
      </c>
      <c r="H15" s="45">
        <f t="shared" si="0"/>
        <v>98.938711561175779</v>
      </c>
      <c r="I15" s="45">
        <f t="shared" si="1"/>
        <v>98.938711561175779</v>
      </c>
      <c r="J15" s="45">
        <f t="shared" si="2"/>
        <v>1798614.5899999999</v>
      </c>
      <c r="K15" s="46">
        <f t="shared" si="3"/>
        <v>147.11061626768455</v>
      </c>
      <c r="L15" s="20">
        <f t="shared" si="4"/>
        <v>0.019967864640497178</v>
      </c>
    </row>
    <row r="16" ht="13.5">
      <c r="A16" s="47" t="s">
        <v>28</v>
      </c>
      <c r="B16" s="48" t="s">
        <v>28</v>
      </c>
      <c r="C16" s="49" t="s">
        <v>29</v>
      </c>
      <c r="D16" s="50">
        <v>552830.25</v>
      </c>
      <c r="E16" s="50">
        <v>1133850</v>
      </c>
      <c r="F16" s="50">
        <v>1133850</v>
      </c>
      <c r="G16" s="50">
        <v>989341.93999999994</v>
      </c>
      <c r="H16" s="51">
        <f t="shared" si="0"/>
        <v>87.255098998985744</v>
      </c>
      <c r="I16" s="51">
        <f t="shared" si="1"/>
        <v>87.255098998985744</v>
      </c>
      <c r="J16" s="51">
        <f t="shared" si="2"/>
        <v>436511.68999999994</v>
      </c>
      <c r="K16" s="52">
        <f t="shared" si="3"/>
        <v>178.95944369903779</v>
      </c>
      <c r="L16" s="20">
        <f t="shared" si="4"/>
        <v>0.0035173428477280996</v>
      </c>
    </row>
    <row r="17" ht="13.5">
      <c r="A17" s="53">
        <v>1000</v>
      </c>
      <c r="B17" s="54"/>
      <c r="C17" s="55" t="s">
        <v>30</v>
      </c>
      <c r="D17" s="56">
        <f>SUM(D18:D37)</f>
        <v>158073800.78000003</v>
      </c>
      <c r="E17" s="56">
        <f>SUM(E18:E37)</f>
        <v>169949090.92999995</v>
      </c>
      <c r="F17" s="56">
        <f>SUM(F18:F37)</f>
        <v>169949090.92999995</v>
      </c>
      <c r="G17" s="56">
        <f>SUM(G18:G37)</f>
        <v>167773783.02999994</v>
      </c>
      <c r="H17" s="33">
        <f t="shared" si="0"/>
        <v>98.720023809426564</v>
      </c>
      <c r="I17" s="33">
        <f t="shared" si="1"/>
        <v>98.720023809426564</v>
      </c>
      <c r="J17" s="33">
        <f t="shared" si="2"/>
        <v>9699982.2499999106</v>
      </c>
      <c r="K17" s="34">
        <f t="shared" si="3"/>
        <v>106.13636301660128</v>
      </c>
      <c r="L17" s="20">
        <f t="shared" si="4"/>
        <v>0.59647518407726285</v>
      </c>
    </row>
    <row r="18">
      <c r="A18" s="57" t="s">
        <v>31</v>
      </c>
      <c r="B18" s="58">
        <v>1010</v>
      </c>
      <c r="C18" s="37" t="s">
        <v>32</v>
      </c>
      <c r="D18" s="38">
        <v>27989442.390000001</v>
      </c>
      <c r="E18" s="38">
        <v>31578692</v>
      </c>
      <c r="F18" s="38">
        <v>31578692</v>
      </c>
      <c r="G18" s="38">
        <v>31071944.32</v>
      </c>
      <c r="H18" s="39">
        <f t="shared" si="0"/>
        <v>98.395286036546409</v>
      </c>
      <c r="I18" s="39">
        <f t="shared" si="1"/>
        <v>98.395286036546409</v>
      </c>
      <c r="J18" s="39">
        <f t="shared" si="2"/>
        <v>3082501.9299999997</v>
      </c>
      <c r="K18" s="40">
        <f t="shared" si="3"/>
        <v>111.01308803172623</v>
      </c>
      <c r="L18" s="20">
        <f t="shared" si="4"/>
        <v>0.1104680562909905</v>
      </c>
    </row>
    <row r="19" ht="27">
      <c r="A19" s="59" t="s">
        <v>33</v>
      </c>
      <c r="B19" s="60">
        <v>1021</v>
      </c>
      <c r="C19" s="43" t="s">
        <v>34</v>
      </c>
      <c r="D19" s="44">
        <v>43654277.509999998</v>
      </c>
      <c r="E19" s="44">
        <v>37965346.219999999</v>
      </c>
      <c r="F19" s="44">
        <v>37965346.219999999</v>
      </c>
      <c r="G19" s="44">
        <v>37274722.899999999</v>
      </c>
      <c r="H19" s="39">
        <f t="shared" si="0"/>
        <v>98.180911307912211</v>
      </c>
      <c r="I19" s="39">
        <f t="shared" si="1"/>
        <v>98.180911307912211</v>
      </c>
      <c r="J19" s="39">
        <f t="shared" si="2"/>
        <v>-6379554.6099999994</v>
      </c>
      <c r="K19" s="40">
        <f t="shared" si="3"/>
        <v>85.386186706357421</v>
      </c>
      <c r="L19" s="20">
        <f t="shared" si="4"/>
        <v>0.13252039026401913</v>
      </c>
    </row>
    <row r="20" ht="27">
      <c r="A20" s="61"/>
      <c r="B20" s="60">
        <v>1031</v>
      </c>
      <c r="C20" s="43" t="s">
        <v>35</v>
      </c>
      <c r="D20" s="44">
        <v>63405400</v>
      </c>
      <c r="E20" s="44">
        <v>74531300</v>
      </c>
      <c r="F20" s="44">
        <v>74531300</v>
      </c>
      <c r="G20" s="44">
        <v>74509888.219999999</v>
      </c>
      <c r="H20" s="39">
        <f t="shared" si="0"/>
        <v>99.971271425562151</v>
      </c>
      <c r="I20" s="39">
        <f t="shared" si="1"/>
        <v>99.971271425562151</v>
      </c>
      <c r="J20" s="39">
        <f t="shared" si="2"/>
        <v>11104488.219999999</v>
      </c>
      <c r="K20" s="40">
        <f t="shared" si="3"/>
        <v>117.51347396278551</v>
      </c>
      <c r="L20" s="20">
        <f t="shared" si="4"/>
        <v>0.26490014404487611</v>
      </c>
    </row>
    <row r="21" ht="25.5" hidden="1">
      <c r="A21" s="61"/>
      <c r="B21" s="60">
        <v>1061</v>
      </c>
      <c r="C21" s="43" t="s">
        <v>36</v>
      </c>
      <c r="D21" s="44">
        <v>0</v>
      </c>
      <c r="E21" s="44">
        <v>0</v>
      </c>
      <c r="F21" s="44">
        <v>0</v>
      </c>
      <c r="G21" s="44">
        <v>0</v>
      </c>
      <c r="H21" s="39" t="e">
        <f t="shared" si="0"/>
        <v>#DIV/0!</v>
      </c>
      <c r="I21" s="39" t="e">
        <f t="shared" si="1"/>
        <v>#DIV/0!</v>
      </c>
      <c r="J21" s="39">
        <f t="shared" si="2"/>
        <v>0</v>
      </c>
      <c r="K21" s="40" t="e">
        <f t="shared" si="3"/>
        <v>#DIV/0!</v>
      </c>
      <c r="L21" s="20">
        <f t="shared" si="4"/>
        <v>0</v>
      </c>
    </row>
    <row r="22" ht="27">
      <c r="A22" s="62" t="s">
        <v>37</v>
      </c>
      <c r="B22" s="60">
        <v>1070</v>
      </c>
      <c r="C22" s="43" t="s">
        <v>38</v>
      </c>
      <c r="D22" s="44">
        <v>4521804.5599999996</v>
      </c>
      <c r="E22" s="44">
        <v>4809461</v>
      </c>
      <c r="F22" s="44">
        <v>4809461</v>
      </c>
      <c r="G22" s="44">
        <v>4657858.4699999997</v>
      </c>
      <c r="H22" s="39">
        <f t="shared" si="0"/>
        <v>96.847827022612293</v>
      </c>
      <c r="I22" s="39">
        <f t="shared" si="1"/>
        <v>96.847827022612293</v>
      </c>
      <c r="J22" s="39">
        <f t="shared" si="2"/>
        <v>136053.91000000015</v>
      </c>
      <c r="K22" s="40">
        <f t="shared" si="3"/>
        <v>103.00884101014751</v>
      </c>
      <c r="L22" s="20">
        <f t="shared" si="4"/>
        <v>0.016559780307286123</v>
      </c>
    </row>
    <row r="23">
      <c r="A23" s="62" t="s">
        <v>39</v>
      </c>
      <c r="B23" s="60">
        <v>1080</v>
      </c>
      <c r="C23" s="43" t="s">
        <v>40</v>
      </c>
      <c r="D23" s="44">
        <v>5280756.46</v>
      </c>
      <c r="E23" s="44">
        <v>5795250</v>
      </c>
      <c r="F23" s="44">
        <v>5795250</v>
      </c>
      <c r="G23" s="44">
        <v>5733420.0800000001</v>
      </c>
      <c r="H23" s="39">
        <f t="shared" si="0"/>
        <v>98.933093136620514</v>
      </c>
      <c r="I23" s="39">
        <f t="shared" si="1"/>
        <v>98.933093136620514</v>
      </c>
      <c r="J23" s="39">
        <f t="shared" si="2"/>
        <v>452663.62000000011</v>
      </c>
      <c r="K23" s="40">
        <f t="shared" si="3"/>
        <v>108.57194652752457</v>
      </c>
      <c r="L23" s="20">
        <f t="shared" si="4"/>
        <v>0.02038365432219387</v>
      </c>
    </row>
    <row r="24" ht="12.75" hidden="1" customHeight="1">
      <c r="A24" s="62" t="s">
        <v>41</v>
      </c>
      <c r="B24" s="60"/>
      <c r="C24" s="43" t="s">
        <v>42</v>
      </c>
      <c r="D24" s="44">
        <v>0</v>
      </c>
      <c r="E24" s="44">
        <v>0</v>
      </c>
      <c r="F24" s="44">
        <v>0</v>
      </c>
      <c r="G24" s="44">
        <v>0</v>
      </c>
      <c r="H24" s="39" t="e">
        <f t="shared" si="0"/>
        <v>#DIV/0!</v>
      </c>
      <c r="I24" s="39" t="e">
        <f t="shared" si="1"/>
        <v>#DIV/0!</v>
      </c>
      <c r="J24" s="39">
        <f t="shared" si="2"/>
        <v>0</v>
      </c>
      <c r="K24" s="40" t="e">
        <f t="shared" si="3"/>
        <v>#DIV/0!</v>
      </c>
      <c r="L24" s="20">
        <f t="shared" si="4"/>
        <v>0</v>
      </c>
    </row>
    <row r="25">
      <c r="A25" s="62" t="s">
        <v>43</v>
      </c>
      <c r="B25" s="60">
        <v>1141</v>
      </c>
      <c r="C25" s="43" t="s">
        <v>44</v>
      </c>
      <c r="D25" s="44">
        <v>10159548.73</v>
      </c>
      <c r="E25" s="44">
        <v>10316550</v>
      </c>
      <c r="F25" s="44">
        <v>10316550</v>
      </c>
      <c r="G25" s="44">
        <v>10299648.24</v>
      </c>
      <c r="H25" s="39">
        <f t="shared" si="0"/>
        <v>99.836168486558009</v>
      </c>
      <c r="I25" s="39">
        <f t="shared" si="1"/>
        <v>99.836168486558009</v>
      </c>
      <c r="J25" s="39">
        <f t="shared" si="2"/>
        <v>140099.50999999978</v>
      </c>
      <c r="K25" s="40">
        <f t="shared" si="3"/>
        <v>101.37899343487868</v>
      </c>
      <c r="L25" s="20">
        <f t="shared" si="4"/>
        <v>0.036617667366936162</v>
      </c>
    </row>
    <row r="26">
      <c r="A26" s="62" t="s">
        <v>45</v>
      </c>
      <c r="B26" s="60">
        <v>1142</v>
      </c>
      <c r="C26" s="43" t="s">
        <v>46</v>
      </c>
      <c r="D26" s="44">
        <v>391005.44</v>
      </c>
      <c r="E26" s="44">
        <v>475680</v>
      </c>
      <c r="F26" s="44">
        <v>475680</v>
      </c>
      <c r="G26" s="44">
        <v>473836.25</v>
      </c>
      <c r="H26" s="39">
        <f t="shared" si="0"/>
        <v>99.612396989572829</v>
      </c>
      <c r="I26" s="39">
        <f t="shared" si="1"/>
        <v>99.612396989572829</v>
      </c>
      <c r="J26" s="39">
        <f t="shared" si="2"/>
        <v>82830.809999999998</v>
      </c>
      <c r="K26" s="40">
        <f t="shared" si="3"/>
        <v>121.18405564894444</v>
      </c>
      <c r="L26" s="20">
        <f t="shared" si="4"/>
        <v>0.0016845991032501905</v>
      </c>
    </row>
    <row r="27" ht="27">
      <c r="A27" s="59" t="s">
        <v>47</v>
      </c>
      <c r="B27" s="60">
        <v>1151</v>
      </c>
      <c r="C27" s="43" t="s">
        <v>48</v>
      </c>
      <c r="D27" s="44">
        <v>176322.35999999999</v>
      </c>
      <c r="E27" s="44">
        <v>187800</v>
      </c>
      <c r="F27" s="44">
        <v>187800</v>
      </c>
      <c r="G27" s="44">
        <v>183831.13</v>
      </c>
      <c r="H27" s="39">
        <f t="shared" si="0"/>
        <v>97.886650692225771</v>
      </c>
      <c r="I27" s="39">
        <f t="shared" si="1"/>
        <v>97.886650692225771</v>
      </c>
      <c r="J27" s="39">
        <f t="shared" si="2"/>
        <v>7508.7700000000186</v>
      </c>
      <c r="K27" s="40">
        <f t="shared" si="3"/>
        <v>104.25854667553224</v>
      </c>
      <c r="L27" s="20">
        <f t="shared" si="4"/>
        <v>0.00065356282206663005</v>
      </c>
    </row>
    <row r="28" ht="27">
      <c r="A28" s="61"/>
      <c r="B28" s="60">
        <v>1152</v>
      </c>
      <c r="C28" s="43" t="s">
        <v>49</v>
      </c>
      <c r="D28" s="44">
        <v>1249142.8999999999</v>
      </c>
      <c r="E28" s="44">
        <v>1443600</v>
      </c>
      <c r="F28" s="44">
        <v>1443600</v>
      </c>
      <c r="G28" s="44">
        <v>1308823.54</v>
      </c>
      <c r="H28" s="39">
        <f t="shared" si="0"/>
        <v>90.663863951233026</v>
      </c>
      <c r="I28" s="39">
        <f t="shared" si="1"/>
        <v>90.663863951233026</v>
      </c>
      <c r="J28" s="39">
        <f t="shared" si="2"/>
        <v>59680.64000000013</v>
      </c>
      <c r="K28" s="40">
        <f t="shared" si="3"/>
        <v>104.77772719198101</v>
      </c>
      <c r="L28" s="20">
        <f t="shared" si="4"/>
        <v>0.0046531749350049514</v>
      </c>
    </row>
    <row r="29" ht="67.5">
      <c r="A29" s="63"/>
      <c r="B29" s="64">
        <v>1154</v>
      </c>
      <c r="C29" s="65" t="s">
        <v>50</v>
      </c>
      <c r="D29" s="66">
        <v>0</v>
      </c>
      <c r="E29" s="66">
        <v>25857.099999999999</v>
      </c>
      <c r="F29" s="66">
        <v>25857.099999999999</v>
      </c>
      <c r="G29" s="66">
        <v>25857.099999999999</v>
      </c>
      <c r="H29" s="39">
        <f t="shared" si="0"/>
        <v>100</v>
      </c>
      <c r="I29" s="39">
        <f t="shared" si="1"/>
        <v>100</v>
      </c>
      <c r="J29" s="39">
        <f t="shared" si="2"/>
        <v>25857.099999999999</v>
      </c>
      <c r="K29" s="40" t="e">
        <f t="shared" si="3"/>
        <v>#DIV/0!</v>
      </c>
      <c r="L29" s="20">
        <f t="shared" si="4"/>
        <v>9.1928060532832807e-05</v>
      </c>
    </row>
    <row r="30" ht="27">
      <c r="A30" s="67"/>
      <c r="B30" s="60">
        <v>1160</v>
      </c>
      <c r="C30" s="43" t="s">
        <v>51</v>
      </c>
      <c r="D30" s="44">
        <v>871443.96999999997</v>
      </c>
      <c r="E30" s="44">
        <v>953314</v>
      </c>
      <c r="F30" s="44">
        <v>953314</v>
      </c>
      <c r="G30" s="44">
        <v>946672.81999999995</v>
      </c>
      <c r="H30" s="39">
        <f t="shared" si="0"/>
        <v>99.30335859957998</v>
      </c>
      <c r="I30" s="39">
        <f t="shared" si="1"/>
        <v>99.30335859957998</v>
      </c>
      <c r="J30" s="39">
        <f t="shared" si="2"/>
        <v>75228.849999999977</v>
      </c>
      <c r="K30" s="40">
        <f t="shared" si="3"/>
        <v>108.63266630899977</v>
      </c>
      <c r="L30" s="20">
        <f t="shared" si="4"/>
        <v>0.0033656441094224616</v>
      </c>
    </row>
    <row r="31" ht="54">
      <c r="A31" s="67"/>
      <c r="B31" s="60">
        <v>1181</v>
      </c>
      <c r="C31" s="43" t="s">
        <v>52</v>
      </c>
      <c r="D31" s="44">
        <v>0</v>
      </c>
      <c r="E31" s="44">
        <v>36231.199999999997</v>
      </c>
      <c r="F31" s="44">
        <v>36231.199999999997</v>
      </c>
      <c r="G31" s="44">
        <v>36231.199999999997</v>
      </c>
      <c r="H31" s="39">
        <f t="shared" si="0"/>
        <v>100</v>
      </c>
      <c r="I31" s="39">
        <f t="shared" si="1"/>
        <v>100</v>
      </c>
      <c r="J31" s="39">
        <f t="shared" si="2"/>
        <v>36231.199999999997</v>
      </c>
      <c r="K31" s="40" t="e">
        <f t="shared" si="3"/>
        <v>#DIV/0!</v>
      </c>
      <c r="L31" s="20">
        <f t="shared" si="4"/>
        <v>0.00012881042138434596</v>
      </c>
    </row>
    <row r="32" ht="54">
      <c r="A32" s="67"/>
      <c r="B32" s="60">
        <v>1182</v>
      </c>
      <c r="C32" s="43" t="s">
        <v>53</v>
      </c>
      <c r="D32" s="44">
        <v>0</v>
      </c>
      <c r="E32" s="44">
        <v>326078.70000000001</v>
      </c>
      <c r="F32" s="44">
        <v>326078.70000000001</v>
      </c>
      <c r="G32" s="44">
        <v>326078.70000000001</v>
      </c>
      <c r="H32" s="39">
        <f t="shared" si="0"/>
        <v>100</v>
      </c>
      <c r="I32" s="39">
        <f t="shared" si="1"/>
        <v>100</v>
      </c>
      <c r="J32" s="39">
        <f t="shared" si="2"/>
        <v>326078.70000000001</v>
      </c>
      <c r="K32" s="40" t="e">
        <f t="shared" si="3"/>
        <v>#DIV/0!</v>
      </c>
      <c r="L32" s="20">
        <f t="shared" si="4"/>
        <v>0.0011592863264661324</v>
      </c>
    </row>
    <row r="33" ht="40.5">
      <c r="A33" s="67"/>
      <c r="B33" s="58">
        <v>1200</v>
      </c>
      <c r="C33" s="37" t="s">
        <v>54</v>
      </c>
      <c r="D33" s="38">
        <v>240942.07999999999</v>
      </c>
      <c r="E33" s="38">
        <v>373168.78999999998</v>
      </c>
      <c r="F33" s="38">
        <v>373168.78999999998</v>
      </c>
      <c r="G33" s="38">
        <v>373168.78999999998</v>
      </c>
      <c r="H33" s="39">
        <f t="shared" si="0"/>
        <v>100</v>
      </c>
      <c r="I33" s="39">
        <f t="shared" si="1"/>
        <v>100</v>
      </c>
      <c r="J33" s="39">
        <f t="shared" si="2"/>
        <v>132226.70999999999</v>
      </c>
      <c r="K33" s="40">
        <f t="shared" si="3"/>
        <v>154.87904395944452</v>
      </c>
      <c r="L33" s="20">
        <f t="shared" si="4"/>
        <v>0.0013267026509579177</v>
      </c>
    </row>
    <row r="34" ht="54">
      <c r="A34" s="67"/>
      <c r="B34" s="60">
        <v>1210</v>
      </c>
      <c r="C34" s="43" t="s">
        <v>55</v>
      </c>
      <c r="D34" s="44">
        <v>85208.820000000007</v>
      </c>
      <c r="E34" s="44">
        <v>3137.9200000000001</v>
      </c>
      <c r="F34" s="44">
        <v>3137.9200000000001</v>
      </c>
      <c r="G34" s="44">
        <v>3137.9200000000001</v>
      </c>
      <c r="H34" s="39">
        <f t="shared" si="0"/>
        <v>100</v>
      </c>
      <c r="I34" s="39">
        <f t="shared" si="1"/>
        <v>100</v>
      </c>
      <c r="J34" s="39">
        <f t="shared" si="2"/>
        <v>-82070.900000000009</v>
      </c>
      <c r="K34" s="40">
        <f t="shared" si="3"/>
        <v>3.6826234655050962</v>
      </c>
      <c r="L34" s="20">
        <f t="shared" si="4"/>
        <v>1.1156042236259547e-05</v>
      </c>
    </row>
    <row r="35" s="68" customFormat="1" ht="40.5">
      <c r="A35" s="67"/>
      <c r="B35" s="60">
        <v>1271</v>
      </c>
      <c r="C35" s="43" t="s">
        <v>56</v>
      </c>
      <c r="D35" s="44">
        <v>48505.559999999998</v>
      </c>
      <c r="E35" s="44">
        <v>0</v>
      </c>
      <c r="F35" s="44">
        <v>0</v>
      </c>
      <c r="G35" s="44">
        <v>0</v>
      </c>
      <c r="H35" s="39" t="e">
        <f t="shared" si="0"/>
        <v>#DIV/0!</v>
      </c>
      <c r="I35" s="39" t="e">
        <f t="shared" si="1"/>
        <v>#DIV/0!</v>
      </c>
      <c r="J35" s="39">
        <f t="shared" si="2"/>
        <v>-48505.559999999998</v>
      </c>
      <c r="K35" s="40">
        <f t="shared" si="3"/>
        <v>0</v>
      </c>
      <c r="L35" s="20">
        <f t="shared" si="4"/>
        <v>0</v>
      </c>
    </row>
    <row r="36" s="68" customFormat="1" ht="67.5">
      <c r="A36" s="67"/>
      <c r="B36" s="60">
        <v>1291</v>
      </c>
      <c r="C36" s="43" t="s">
        <v>57</v>
      </c>
      <c r="D36" s="44">
        <v>0</v>
      </c>
      <c r="E36" s="44">
        <v>77824</v>
      </c>
      <c r="F36" s="44">
        <v>77824</v>
      </c>
      <c r="G36" s="44">
        <v>48083</v>
      </c>
      <c r="H36" s="45">
        <f t="shared" si="0"/>
        <v>61.78428248355263</v>
      </c>
      <c r="I36" s="45">
        <f t="shared" si="1"/>
        <v>61.78428248355263</v>
      </c>
      <c r="J36" s="39">
        <f t="shared" si="2"/>
        <v>48083</v>
      </c>
      <c r="K36" s="40" t="e">
        <f t="shared" si="3"/>
        <v>#DIV/0!</v>
      </c>
      <c r="L36" s="20">
        <f t="shared" si="4"/>
        <v>0.00017094635263042646</v>
      </c>
    </row>
    <row r="37" s="68" customFormat="1" ht="40.5">
      <c r="A37" s="67"/>
      <c r="B37" s="64">
        <v>1403</v>
      </c>
      <c r="C37" s="65" t="s">
        <v>58</v>
      </c>
      <c r="D37" s="66">
        <v>0</v>
      </c>
      <c r="E37" s="66">
        <v>1049800</v>
      </c>
      <c r="F37" s="66">
        <v>1049800</v>
      </c>
      <c r="G37" s="66">
        <v>500580.34999999998</v>
      </c>
      <c r="H37" s="69">
        <f t="shared" si="0"/>
        <v>47.683401600304819</v>
      </c>
      <c r="I37" s="69">
        <f t="shared" si="1"/>
        <v>47.683401600304819</v>
      </c>
      <c r="J37" s="39">
        <f t="shared" si="2"/>
        <v>500580.34999999998</v>
      </c>
      <c r="K37" s="40" t="e">
        <f t="shared" si="3"/>
        <v>#DIV/0!</v>
      </c>
      <c r="L37" s="20">
        <f t="shared" si="4"/>
        <v>0.0017796806570089699</v>
      </c>
    </row>
    <row r="38" s="70" customFormat="1" ht="13.5">
      <c r="A38" s="53">
        <v>2000</v>
      </c>
      <c r="B38" s="54"/>
      <c r="C38" s="55" t="s">
        <v>59</v>
      </c>
      <c r="D38" s="71">
        <f>SUM(D39:D41)</f>
        <v>9523303.2899999991</v>
      </c>
      <c r="E38" s="71">
        <f>SUM(E39:E41)</f>
        <v>8388869</v>
      </c>
      <c r="F38" s="71">
        <f>SUM(F39:F41)</f>
        <v>8388869</v>
      </c>
      <c r="G38" s="71">
        <f>SUM(G39:G41)</f>
        <v>8228584.1600000001</v>
      </c>
      <c r="H38" s="33">
        <f t="shared" si="0"/>
        <v>98.089315258111682</v>
      </c>
      <c r="I38" s="33">
        <f t="shared" si="1"/>
        <v>98.089315258111682</v>
      </c>
      <c r="J38" s="33">
        <f t="shared" si="2"/>
        <v>-1294719.129999999</v>
      </c>
      <c r="K38" s="34">
        <f t="shared" si="3"/>
        <v>86.404726484354157</v>
      </c>
      <c r="L38" s="20">
        <f t="shared" si="4"/>
        <v>0.029254548373947167</v>
      </c>
    </row>
    <row r="39" ht="25.5">
      <c r="A39" s="62">
        <v>2010</v>
      </c>
      <c r="B39" s="60">
        <v>2010</v>
      </c>
      <c r="C39" s="43" t="s">
        <v>60</v>
      </c>
      <c r="D39" s="44">
        <v>7471007</v>
      </c>
      <c r="E39" s="44">
        <v>6386417</v>
      </c>
      <c r="F39" s="44">
        <v>6386417</v>
      </c>
      <c r="G39" s="44">
        <v>6350428.21</v>
      </c>
      <c r="H39" s="45">
        <f t="shared" si="0"/>
        <v>99.43647917134129</v>
      </c>
      <c r="I39" s="45">
        <f t="shared" si="1"/>
        <v>99.43647917134129</v>
      </c>
      <c r="J39" s="45">
        <f t="shared" si="2"/>
        <v>-1120578.79</v>
      </c>
      <c r="K39" s="46">
        <f t="shared" si="3"/>
        <v>85.000967205625685</v>
      </c>
      <c r="L39" s="20">
        <f t="shared" si="4"/>
        <v>0.022577263068878146</v>
      </c>
    </row>
    <row r="40" ht="27">
      <c r="A40" s="62">
        <v>2111</v>
      </c>
      <c r="B40" s="60">
        <v>2111</v>
      </c>
      <c r="C40" s="43" t="s">
        <v>61</v>
      </c>
      <c r="D40" s="44">
        <v>2052296.29</v>
      </c>
      <c r="E40" s="44">
        <v>1997452</v>
      </c>
      <c r="F40" s="44">
        <v>1997452</v>
      </c>
      <c r="G40" s="44">
        <v>1878155.95</v>
      </c>
      <c r="H40" s="45">
        <f t="shared" si="0"/>
        <v>94.027588647937463</v>
      </c>
      <c r="I40" s="45">
        <f t="shared" si="1"/>
        <v>94.027588647937463</v>
      </c>
      <c r="J40" s="45">
        <f t="shared" si="2"/>
        <v>-174140.34000000008</v>
      </c>
      <c r="K40" s="46">
        <f t="shared" si="3"/>
        <v>91.514853832338204</v>
      </c>
      <c r="L40" s="20">
        <f t="shared" si="4"/>
        <v>0.0066772853050690185</v>
      </c>
    </row>
    <row r="41" ht="13.5">
      <c r="A41" s="72">
        <v>2144</v>
      </c>
      <c r="B41" s="64">
        <v>2152</v>
      </c>
      <c r="C41" s="43" t="s">
        <v>62</v>
      </c>
      <c r="D41" s="66">
        <v>0</v>
      </c>
      <c r="E41" s="66">
        <v>5000</v>
      </c>
      <c r="F41" s="66">
        <v>5000</v>
      </c>
      <c r="G41" s="66">
        <v>0</v>
      </c>
      <c r="H41" s="45">
        <f t="shared" si="0"/>
        <v>0</v>
      </c>
      <c r="I41" s="45">
        <f t="shared" si="1"/>
        <v>0</v>
      </c>
      <c r="J41" s="45">
        <f t="shared" si="2"/>
        <v>0</v>
      </c>
      <c r="K41" s="46" t="e">
        <f t="shared" si="3"/>
        <v>#DIV/0!</v>
      </c>
      <c r="L41" s="20">
        <f t="shared" si="4"/>
        <v>0</v>
      </c>
    </row>
    <row r="42" s="70" customFormat="1" ht="13.5">
      <c r="A42" s="73">
        <v>3000</v>
      </c>
      <c r="B42" s="54"/>
      <c r="C42" s="55" t="s">
        <v>63</v>
      </c>
      <c r="D42" s="71">
        <f>SUM(D43:D51)</f>
        <v>17459205.43</v>
      </c>
      <c r="E42" s="71">
        <f>SUM(E43:E51)</f>
        <v>20702495</v>
      </c>
      <c r="F42" s="71">
        <f>SUM(F43:F51)</f>
        <v>20702495</v>
      </c>
      <c r="G42" s="71">
        <f>SUM(G43:G51)</f>
        <v>20538234.170000002</v>
      </c>
      <c r="H42" s="33">
        <f t="shared" si="0"/>
        <v>99.206565054115472</v>
      </c>
      <c r="I42" s="33">
        <f t="shared" si="1"/>
        <v>99.206565054115472</v>
      </c>
      <c r="J42" s="33">
        <f t="shared" si="2"/>
        <v>3079028.7400000021</v>
      </c>
      <c r="K42" s="34">
        <f t="shared" si="3"/>
        <v>117.63556052046525</v>
      </c>
      <c r="L42" s="20">
        <f t="shared" si="4"/>
        <v>0.073018243887259415</v>
      </c>
    </row>
    <row r="43" s="70" customFormat="1" ht="27">
      <c r="A43" s="62">
        <v>3032</v>
      </c>
      <c r="B43" s="74">
        <v>3032</v>
      </c>
      <c r="C43" s="37" t="s">
        <v>64</v>
      </c>
      <c r="D43" s="38">
        <v>199903.63</v>
      </c>
      <c r="E43" s="38">
        <v>0</v>
      </c>
      <c r="F43" s="38">
        <v>0</v>
      </c>
      <c r="G43" s="38">
        <v>0</v>
      </c>
      <c r="H43" s="45" t="e">
        <f t="shared" si="0"/>
        <v>#DIV/0!</v>
      </c>
      <c r="I43" s="45" t="e">
        <f t="shared" si="1"/>
        <v>#DIV/0!</v>
      </c>
      <c r="J43" s="39">
        <f t="shared" si="2"/>
        <v>-199903.63</v>
      </c>
      <c r="K43" s="40">
        <f t="shared" si="3"/>
        <v>0</v>
      </c>
      <c r="L43" s="20">
        <f t="shared" si="4"/>
        <v>0</v>
      </c>
    </row>
    <row r="44" s="70" customFormat="1" ht="27">
      <c r="A44" s="62">
        <v>3035</v>
      </c>
      <c r="B44" s="75">
        <v>3035</v>
      </c>
      <c r="C44" s="43" t="s">
        <v>65</v>
      </c>
      <c r="D44" s="44">
        <v>20000</v>
      </c>
      <c r="E44" s="44">
        <v>0</v>
      </c>
      <c r="F44" s="44">
        <v>0</v>
      </c>
      <c r="G44" s="44">
        <v>0</v>
      </c>
      <c r="H44" s="45" t="e">
        <f t="shared" si="0"/>
        <v>#DIV/0!</v>
      </c>
      <c r="I44" s="45" t="e">
        <f t="shared" si="1"/>
        <v>#DIV/0!</v>
      </c>
      <c r="J44" s="39">
        <f t="shared" si="2"/>
        <v>-20000</v>
      </c>
      <c r="K44" s="40">
        <f t="shared" si="3"/>
        <v>0</v>
      </c>
      <c r="L44" s="20">
        <f t="shared" si="4"/>
        <v>0</v>
      </c>
    </row>
    <row r="45" s="70" customFormat="1" ht="27">
      <c r="A45" s="62">
        <v>3050</v>
      </c>
      <c r="B45" s="75">
        <v>3050</v>
      </c>
      <c r="C45" s="43" t="s">
        <v>66</v>
      </c>
      <c r="D45" s="44">
        <v>33290.599999999999</v>
      </c>
      <c r="E45" s="44">
        <v>40200</v>
      </c>
      <c r="F45" s="44">
        <v>40200</v>
      </c>
      <c r="G45" s="44">
        <v>39766.720000000001</v>
      </c>
      <c r="H45" s="45">
        <f t="shared" si="0"/>
        <v>98.922189054726374</v>
      </c>
      <c r="I45" s="45">
        <f t="shared" si="1"/>
        <v>98.922189054726374</v>
      </c>
      <c r="J45" s="39">
        <f t="shared" si="2"/>
        <v>6476.1200000000026</v>
      </c>
      <c r="K45" s="40">
        <f t="shared" si="3"/>
        <v>119.45329912948401</v>
      </c>
      <c r="L45" s="20">
        <f t="shared" si="4"/>
        <v>0.00014138002495841427</v>
      </c>
    </row>
    <row r="46" ht="40.5">
      <c r="A46" s="57" t="s">
        <v>67</v>
      </c>
      <c r="B46" s="74">
        <v>3104</v>
      </c>
      <c r="C46" s="37" t="s">
        <v>68</v>
      </c>
      <c r="D46" s="38">
        <v>11949606.529999999</v>
      </c>
      <c r="E46" s="38">
        <v>13174100</v>
      </c>
      <c r="F46" s="38">
        <v>13174100</v>
      </c>
      <c r="G46" s="38">
        <v>13095040.25</v>
      </c>
      <c r="H46" s="45">
        <f t="shared" si="0"/>
        <v>99.399885001631986</v>
      </c>
      <c r="I46" s="45">
        <f t="shared" si="1"/>
        <v>99.399885001631986</v>
      </c>
      <c r="J46" s="39">
        <f t="shared" si="2"/>
        <v>1145433.7200000007</v>
      </c>
      <c r="K46" s="40">
        <f t="shared" si="3"/>
        <v>109.58553503100157</v>
      </c>
      <c r="L46" s="20">
        <f t="shared" si="4"/>
        <v>0.046555942189258737</v>
      </c>
    </row>
    <row r="47" ht="27">
      <c r="A47" s="62" t="s">
        <v>69</v>
      </c>
      <c r="B47" s="60">
        <v>3121</v>
      </c>
      <c r="C47" s="43" t="s">
        <v>70</v>
      </c>
      <c r="D47" s="44">
        <v>2206442.3100000001</v>
      </c>
      <c r="E47" s="44">
        <v>2547535</v>
      </c>
      <c r="F47" s="44">
        <v>2547535</v>
      </c>
      <c r="G47" s="44">
        <v>2519291.9700000002</v>
      </c>
      <c r="H47" s="45">
        <f t="shared" si="0"/>
        <v>98.891358509304098</v>
      </c>
      <c r="I47" s="45">
        <f t="shared" si="1"/>
        <v>98.891358509304098</v>
      </c>
      <c r="J47" s="39">
        <f t="shared" si="2"/>
        <v>312849.66000000015</v>
      </c>
      <c r="K47" s="40">
        <f t="shared" si="3"/>
        <v>114.17891864120391</v>
      </c>
      <c r="L47" s="20">
        <f t="shared" si="4"/>
        <v>0.0089566743647988226</v>
      </c>
    </row>
    <row r="48" ht="54">
      <c r="A48" s="59">
        <v>3160</v>
      </c>
      <c r="B48" s="76">
        <v>3160</v>
      </c>
      <c r="C48" s="43" t="s">
        <v>71</v>
      </c>
      <c r="D48" s="50">
        <v>919667.83999999997</v>
      </c>
      <c r="E48" s="50">
        <v>1601000</v>
      </c>
      <c r="F48" s="50">
        <v>1601000</v>
      </c>
      <c r="G48" s="50">
        <v>1594667.27</v>
      </c>
      <c r="H48" s="45">
        <f t="shared" si="0"/>
        <v>99.604451592754529</v>
      </c>
      <c r="I48" s="45">
        <f t="shared" si="1"/>
        <v>99.604451592754529</v>
      </c>
      <c r="J48" s="39">
        <f t="shared" si="2"/>
        <v>674999.43000000005</v>
      </c>
      <c r="K48" s="40">
        <f t="shared" si="3"/>
        <v>173.39600240886972</v>
      </c>
      <c r="L48" s="20">
        <f t="shared" si="4"/>
        <v>0.0056694164978395587</v>
      </c>
    </row>
    <row r="49" ht="51" hidden="1">
      <c r="A49" s="59">
        <v>3180</v>
      </c>
      <c r="B49" s="76">
        <v>3180</v>
      </c>
      <c r="C49" s="43" t="s">
        <v>72</v>
      </c>
      <c r="D49" s="50">
        <v>0</v>
      </c>
      <c r="E49" s="50">
        <v>0</v>
      </c>
      <c r="F49" s="50">
        <v>0</v>
      </c>
      <c r="G49" s="50">
        <v>0</v>
      </c>
      <c r="H49" s="45" t="e">
        <f t="shared" si="0"/>
        <v>#DIV/0!</v>
      </c>
      <c r="I49" s="45" t="e">
        <f t="shared" si="1"/>
        <v>#DIV/0!</v>
      </c>
      <c r="J49" s="39">
        <f t="shared" si="2"/>
        <v>0</v>
      </c>
      <c r="K49" s="40" t="e">
        <f t="shared" si="3"/>
        <v>#DIV/0!</v>
      </c>
      <c r="L49" s="20">
        <f t="shared" si="4"/>
        <v>0</v>
      </c>
    </row>
    <row r="50" ht="40.5">
      <c r="A50" s="59">
        <v>3192</v>
      </c>
      <c r="B50" s="76">
        <v>3192</v>
      </c>
      <c r="C50" s="43" t="s">
        <v>73</v>
      </c>
      <c r="D50" s="50">
        <v>50482.269999999997</v>
      </c>
      <c r="E50" s="50">
        <v>16500</v>
      </c>
      <c r="F50" s="50">
        <v>16500</v>
      </c>
      <c r="G50" s="50">
        <v>13440.959999999999</v>
      </c>
      <c r="H50" s="45">
        <f t="shared" si="0"/>
        <v>81.460363636363624</v>
      </c>
      <c r="I50" s="45">
        <f t="shared" si="1"/>
        <v>81.460363636363624</v>
      </c>
      <c r="J50" s="39">
        <f t="shared" si="2"/>
        <v>-37041.309999999998</v>
      </c>
      <c r="K50" s="40">
        <f t="shared" si="3"/>
        <v>26.62511016243921</v>
      </c>
      <c r="L50" s="20">
        <f t="shared" si="4"/>
        <v>4.7785768106221677e-05</v>
      </c>
    </row>
    <row r="51" ht="27">
      <c r="A51" s="59" t="s">
        <v>74</v>
      </c>
      <c r="B51" s="76">
        <v>3242</v>
      </c>
      <c r="C51" s="49" t="s">
        <v>75</v>
      </c>
      <c r="D51" s="50">
        <v>2079812.25</v>
      </c>
      <c r="E51" s="50">
        <v>3323160</v>
      </c>
      <c r="F51" s="50">
        <v>3323160</v>
      </c>
      <c r="G51" s="50">
        <v>3276027</v>
      </c>
      <c r="H51" s="45">
        <f t="shared" si="0"/>
        <v>98.581681291301052</v>
      </c>
      <c r="I51" s="45">
        <f t="shared" si="1"/>
        <v>98.581681291301052</v>
      </c>
      <c r="J51" s="39">
        <f t="shared" si="2"/>
        <v>1196214.75</v>
      </c>
      <c r="K51" s="40">
        <f t="shared" si="3"/>
        <v>157.51551612411168</v>
      </c>
      <c r="L51" s="20">
        <f t="shared" si="4"/>
        <v>0.011647045042297655</v>
      </c>
    </row>
    <row r="52" s="70" customFormat="1" ht="13.5">
      <c r="A52" s="53">
        <v>4000</v>
      </c>
      <c r="B52" s="54"/>
      <c r="C52" s="55" t="s">
        <v>76</v>
      </c>
      <c r="D52" s="71">
        <f>SUM(D53:D57)</f>
        <v>16853964.350000001</v>
      </c>
      <c r="E52" s="71">
        <f>SUM(E53:E57)</f>
        <v>18917600</v>
      </c>
      <c r="F52" s="71">
        <f>SUM(F53:F57)</f>
        <v>18917600</v>
      </c>
      <c r="G52" s="71">
        <f>SUM(G53:G57)</f>
        <v>18523532.690000001</v>
      </c>
      <c r="H52" s="33">
        <f t="shared" si="0"/>
        <v>97.916927570093463</v>
      </c>
      <c r="I52" s="33">
        <f t="shared" si="1"/>
        <v>97.916927570093463</v>
      </c>
      <c r="J52" s="33">
        <f t="shared" si="2"/>
        <v>1669568.3399999999</v>
      </c>
      <c r="K52" s="34">
        <f t="shared" si="3"/>
        <v>109.90608681333778</v>
      </c>
      <c r="L52" s="20">
        <f t="shared" si="4"/>
        <v>0.065855507168562116</v>
      </c>
    </row>
    <row r="53">
      <c r="A53" s="35" t="s">
        <v>77</v>
      </c>
      <c r="B53" s="58">
        <v>4030</v>
      </c>
      <c r="C53" s="37" t="s">
        <v>78</v>
      </c>
      <c r="D53" s="38">
        <v>4533111.0899999999</v>
      </c>
      <c r="E53" s="38">
        <v>5112020</v>
      </c>
      <c r="F53" s="38">
        <v>5112020</v>
      </c>
      <c r="G53" s="38">
        <v>5021114.0700000003</v>
      </c>
      <c r="H53" s="39">
        <f t="shared" si="0"/>
        <v>98.221721941619961</v>
      </c>
      <c r="I53" s="39">
        <f t="shared" si="1"/>
        <v>98.221721941619961</v>
      </c>
      <c r="J53" s="39">
        <f t="shared" si="2"/>
        <v>488002.98000000045</v>
      </c>
      <c r="K53" s="40">
        <f t="shared" si="3"/>
        <v>110.76529937853343</v>
      </c>
      <c r="L53" s="20">
        <f t="shared" si="4"/>
        <v>0.017851239240642552</v>
      </c>
    </row>
    <row r="54">
      <c r="A54" s="41" t="s">
        <v>79</v>
      </c>
      <c r="B54" s="60">
        <v>4040</v>
      </c>
      <c r="C54" s="43" t="s">
        <v>80</v>
      </c>
      <c r="D54" s="44">
        <v>575222.29000000004</v>
      </c>
      <c r="E54" s="44">
        <v>536700</v>
      </c>
      <c r="F54" s="44">
        <v>536700</v>
      </c>
      <c r="G54" s="44">
        <v>535043.07999999996</v>
      </c>
      <c r="H54" s="39">
        <f t="shared" si="0"/>
        <v>99.691276318241094</v>
      </c>
      <c r="I54" s="39">
        <f t="shared" si="1"/>
        <v>99.691276318241094</v>
      </c>
      <c r="J54" s="39">
        <f t="shared" si="2"/>
        <v>-40179.210000000079</v>
      </c>
      <c r="K54" s="40">
        <f t="shared" si="3"/>
        <v>93.01501164010871</v>
      </c>
      <c r="L54" s="20">
        <f t="shared" si="4"/>
        <v>0.0019022037523896069</v>
      </c>
    </row>
    <row r="55" ht="27">
      <c r="A55" s="41" t="s">
        <v>81</v>
      </c>
      <c r="B55" s="60">
        <v>4060</v>
      </c>
      <c r="C55" s="43" t="s">
        <v>82</v>
      </c>
      <c r="D55" s="44">
        <v>10659978.58</v>
      </c>
      <c r="E55" s="44">
        <v>12020090</v>
      </c>
      <c r="F55" s="44">
        <v>12020090</v>
      </c>
      <c r="G55" s="44">
        <v>11737685.630000001</v>
      </c>
      <c r="H55" s="39">
        <f t="shared" si="0"/>
        <v>97.650563598109514</v>
      </c>
      <c r="I55" s="39">
        <f t="shared" si="1"/>
        <v>97.650563598109514</v>
      </c>
      <c r="J55" s="39">
        <f t="shared" si="2"/>
        <v>1077707.0500000007</v>
      </c>
      <c r="K55" s="40">
        <f t="shared" si="3"/>
        <v>110.10984254716956</v>
      </c>
      <c r="L55" s="20">
        <f t="shared" si="4"/>
        <v>0.041730227872035223</v>
      </c>
      <c r="M55" s="77"/>
    </row>
    <row r="56" ht="27">
      <c r="A56" s="41" t="s">
        <v>83</v>
      </c>
      <c r="B56" s="60">
        <v>4081</v>
      </c>
      <c r="C56" s="43" t="s">
        <v>84</v>
      </c>
      <c r="D56" s="44">
        <v>875797.39000000001</v>
      </c>
      <c r="E56" s="44">
        <v>985440</v>
      </c>
      <c r="F56" s="44">
        <v>985440</v>
      </c>
      <c r="G56" s="44">
        <v>968418.02000000002</v>
      </c>
      <c r="H56" s="39">
        <f t="shared" si="0"/>
        <v>98.272651810358823</v>
      </c>
      <c r="I56" s="39">
        <f t="shared" si="1"/>
        <v>98.272651810358823</v>
      </c>
      <c r="J56" s="39">
        <f t="shared" si="2"/>
        <v>92620.630000000005</v>
      </c>
      <c r="K56" s="40">
        <f t="shared" si="3"/>
        <v>110.57557730333041</v>
      </c>
      <c r="L56" s="20">
        <f t="shared" si="4"/>
        <v>0.0034429534001742695</v>
      </c>
    </row>
    <row r="57" ht="13.5">
      <c r="A57" s="47" t="s">
        <v>85</v>
      </c>
      <c r="B57" s="76">
        <v>4082</v>
      </c>
      <c r="C57" s="49" t="s">
        <v>86</v>
      </c>
      <c r="D57" s="50">
        <v>209855</v>
      </c>
      <c r="E57" s="50">
        <v>263350</v>
      </c>
      <c r="F57" s="50">
        <v>263350</v>
      </c>
      <c r="G57" s="50">
        <v>261271.89000000001</v>
      </c>
      <c r="H57" s="39">
        <f t="shared" si="0"/>
        <v>99.210894247199548</v>
      </c>
      <c r="I57" s="39">
        <f t="shared" si="1"/>
        <v>99.210894247199548</v>
      </c>
      <c r="J57" s="39">
        <f t="shared" si="2"/>
        <v>51416.890000000014</v>
      </c>
      <c r="K57" s="40">
        <f t="shared" si="3"/>
        <v>124.50115079459627</v>
      </c>
      <c r="L57" s="20">
        <f t="shared" si="4"/>
        <v>0.00092888290332046662</v>
      </c>
    </row>
    <row r="58" s="70" customFormat="1" ht="13.5">
      <c r="A58" s="53">
        <v>5000</v>
      </c>
      <c r="B58" s="54"/>
      <c r="C58" s="55" t="s">
        <v>87</v>
      </c>
      <c r="D58" s="71">
        <f>SUM(D59:D63)</f>
        <v>2300243.5800000001</v>
      </c>
      <c r="E58" s="71">
        <f>SUM(E59:E63)</f>
        <v>2294300</v>
      </c>
      <c r="F58" s="71">
        <f>SUM(F59:F63)</f>
        <v>2294300</v>
      </c>
      <c r="G58" s="71">
        <f>SUM(G59:G63)</f>
        <v>2261293.46</v>
      </c>
      <c r="H58" s="33">
        <f t="shared" si="0"/>
        <v>98.561367737436257</v>
      </c>
      <c r="I58" s="33">
        <f t="shared" si="1"/>
        <v>98.561367737436257</v>
      </c>
      <c r="J58" s="33">
        <f t="shared" si="2"/>
        <v>-38950.120000000112</v>
      </c>
      <c r="K58" s="34">
        <f t="shared" si="3"/>
        <v>98.306695850010811</v>
      </c>
      <c r="L58" s="20">
        <f t="shared" si="4"/>
        <v>0.0080394290958142618</v>
      </c>
    </row>
    <row r="59" ht="27">
      <c r="A59" s="35" t="s">
        <v>88</v>
      </c>
      <c r="B59" s="58">
        <v>5011</v>
      </c>
      <c r="C59" s="37" t="s">
        <v>89</v>
      </c>
      <c r="D59" s="38">
        <v>65435.150000000001</v>
      </c>
      <c r="E59" s="38">
        <v>85000</v>
      </c>
      <c r="F59" s="38">
        <v>85000</v>
      </c>
      <c r="G59" s="38">
        <v>82160.809999999998</v>
      </c>
      <c r="H59" s="39">
        <f t="shared" si="0"/>
        <v>96.659776470588227</v>
      </c>
      <c r="I59" s="39">
        <f t="shared" si="1"/>
        <v>96.659776470588227</v>
      </c>
      <c r="J59" s="39">
        <f t="shared" si="2"/>
        <v>16725.659999999996</v>
      </c>
      <c r="K59" s="40">
        <f t="shared" si="3"/>
        <v>125.56066578895286</v>
      </c>
      <c r="L59" s="20">
        <f t="shared" si="4"/>
        <v>0.00029210096704992343</v>
      </c>
    </row>
    <row r="60" ht="27">
      <c r="A60" s="41" t="s">
        <v>90</v>
      </c>
      <c r="B60" s="60">
        <v>5012</v>
      </c>
      <c r="C60" s="43" t="s">
        <v>91</v>
      </c>
      <c r="D60" s="44">
        <v>42412.300000000003</v>
      </c>
      <c r="E60" s="44">
        <v>40000</v>
      </c>
      <c r="F60" s="44">
        <v>40000</v>
      </c>
      <c r="G60" s="44">
        <v>32859</v>
      </c>
      <c r="H60" s="39">
        <f t="shared" si="0"/>
        <v>82.147499999999994</v>
      </c>
      <c r="I60" s="39">
        <f t="shared" si="1"/>
        <v>82.147499999999994</v>
      </c>
      <c r="J60" s="39">
        <f t="shared" si="2"/>
        <v>-9553.3000000000029</v>
      </c>
      <c r="K60" s="40">
        <f t="shared" si="3"/>
        <v>77.475166402199363</v>
      </c>
      <c r="L60" s="20">
        <f t="shared" si="4"/>
        <v>0.00011682145875014419</v>
      </c>
    </row>
    <row r="61" ht="27">
      <c r="A61" s="47" t="s">
        <v>92</v>
      </c>
      <c r="B61" s="76">
        <v>5031</v>
      </c>
      <c r="C61" s="49" t="s">
        <v>93</v>
      </c>
      <c r="D61" s="50">
        <v>2138447.73</v>
      </c>
      <c r="E61" s="50">
        <v>2144300</v>
      </c>
      <c r="F61" s="50">
        <v>2144300</v>
      </c>
      <c r="G61" s="50">
        <v>2121273.6499999999</v>
      </c>
      <c r="H61" s="69">
        <f t="shared" si="0"/>
        <v>98.926160052231495</v>
      </c>
      <c r="I61" s="69">
        <f t="shared" si="1"/>
        <v>98.926160052231495</v>
      </c>
      <c r="J61" s="69">
        <f t="shared" si="2"/>
        <v>-17174.080000000075</v>
      </c>
      <c r="K61" s="78">
        <f t="shared" si="3"/>
        <v>99.196890353733352</v>
      </c>
      <c r="L61" s="20">
        <f t="shared" si="4"/>
        <v>0.0075416258011881919</v>
      </c>
    </row>
    <row r="62" ht="27">
      <c r="A62" s="79"/>
      <c r="B62" s="60">
        <v>5049</v>
      </c>
      <c r="C62" s="43" t="s">
        <v>94</v>
      </c>
      <c r="D62" s="44">
        <v>53948.400000000001</v>
      </c>
      <c r="E62" s="44">
        <v>0</v>
      </c>
      <c r="F62" s="44">
        <v>0</v>
      </c>
      <c r="G62" s="44">
        <v>0</v>
      </c>
      <c r="H62" s="45" t="e">
        <f t="shared" si="0"/>
        <v>#DIV/0!</v>
      </c>
      <c r="I62" s="45" t="e">
        <f t="shared" si="1"/>
        <v>#DIV/0!</v>
      </c>
      <c r="J62" s="45">
        <f t="shared" si="2"/>
        <v>-53948.400000000001</v>
      </c>
      <c r="K62" s="46">
        <f t="shared" si="3"/>
        <v>0</v>
      </c>
      <c r="L62" s="20">
        <f t="shared" si="4"/>
        <v>0</v>
      </c>
    </row>
    <row r="63" s="68" customFormat="1" ht="27">
      <c r="A63" s="80"/>
      <c r="B63" s="81">
        <v>5062</v>
      </c>
      <c r="C63" s="82" t="s">
        <v>95</v>
      </c>
      <c r="D63" s="83">
        <v>0</v>
      </c>
      <c r="E63" s="83">
        <v>25000</v>
      </c>
      <c r="F63" s="83">
        <v>25000</v>
      </c>
      <c r="G63" s="83">
        <v>25000</v>
      </c>
      <c r="H63" s="84">
        <f t="shared" si="0"/>
        <v>100</v>
      </c>
      <c r="I63" s="84">
        <f t="shared" si="1"/>
        <v>100</v>
      </c>
      <c r="J63" s="84">
        <f t="shared" si="2"/>
        <v>25000</v>
      </c>
      <c r="K63" s="85" t="e">
        <f t="shared" si="3"/>
        <v>#DIV/0!</v>
      </c>
      <c r="L63" s="20">
        <f t="shared" si="4"/>
        <v>8.8880868826002153e-05</v>
      </c>
    </row>
    <row r="64" s="70" customFormat="1" ht="13.5">
      <c r="A64" s="53">
        <v>6000</v>
      </c>
      <c r="B64" s="54"/>
      <c r="C64" s="55" t="s">
        <v>96</v>
      </c>
      <c r="D64" s="71">
        <f>SUM(D65:D70)</f>
        <v>12528592.08</v>
      </c>
      <c r="E64" s="71">
        <f>SUM(E65:E70)</f>
        <v>11867497</v>
      </c>
      <c r="F64" s="71">
        <f>SUM(F65:F70)</f>
        <v>11867497</v>
      </c>
      <c r="G64" s="71">
        <f>SUM(G65:G70)</f>
        <v>11575050.17</v>
      </c>
      <c r="H64" s="33">
        <f t="shared" si="0"/>
        <v>97.53573285082777</v>
      </c>
      <c r="I64" s="33">
        <f t="shared" si="1"/>
        <v>97.53573285082777</v>
      </c>
      <c r="J64" s="33">
        <f t="shared" si="2"/>
        <v>-953541.91000000015</v>
      </c>
      <c r="K64" s="34">
        <f t="shared" si="3"/>
        <v>92.389073697098141</v>
      </c>
      <c r="L64" s="20">
        <f t="shared" si="4"/>
        <v>0.041152020632566559</v>
      </c>
    </row>
    <row r="65" ht="25.5" hidden="1" customHeight="1">
      <c r="A65" s="35" t="s">
        <v>97</v>
      </c>
      <c r="B65" s="58">
        <v>6016</v>
      </c>
      <c r="C65" s="37" t="s">
        <v>98</v>
      </c>
      <c r="D65" s="38">
        <v>0</v>
      </c>
      <c r="E65" s="38">
        <v>0</v>
      </c>
      <c r="F65" s="38">
        <v>0</v>
      </c>
      <c r="G65" s="38">
        <v>0</v>
      </c>
      <c r="H65" s="45" t="e">
        <f t="shared" si="0"/>
        <v>#DIV/0!</v>
      </c>
      <c r="I65" s="45" t="e">
        <f t="shared" si="1"/>
        <v>#DIV/0!</v>
      </c>
      <c r="J65" s="45">
        <f t="shared" si="2"/>
        <v>0</v>
      </c>
      <c r="K65" s="46" t="e">
        <f t="shared" si="3"/>
        <v>#DIV/0!</v>
      </c>
      <c r="L65" s="20">
        <f t="shared" si="4"/>
        <v>0</v>
      </c>
    </row>
    <row r="66" ht="38.25">
      <c r="A66" s="41" t="s">
        <v>99</v>
      </c>
      <c r="B66" s="60">
        <v>6020</v>
      </c>
      <c r="C66" s="43" t="s">
        <v>100</v>
      </c>
      <c r="D66" s="44">
        <v>9723945.0099999998</v>
      </c>
      <c r="E66" s="44">
        <v>9309604</v>
      </c>
      <c r="F66" s="44">
        <v>9309604</v>
      </c>
      <c r="G66" s="44">
        <v>9288286.1799999997</v>
      </c>
      <c r="H66" s="45">
        <f t="shared" si="0"/>
        <v>99.771012601610124</v>
      </c>
      <c r="I66" s="45">
        <f t="shared" si="1"/>
        <v>99.771012601610124</v>
      </c>
      <c r="J66" s="45">
        <f t="shared" si="2"/>
        <v>-435658.83000000007</v>
      </c>
      <c r="K66" s="46">
        <f t="shared" si="3"/>
        <v>95.51973165673013</v>
      </c>
      <c r="L66" s="20">
        <f t="shared" si="4"/>
        <v>0.033022037823317946</v>
      </c>
    </row>
    <row r="67">
      <c r="A67" s="41" t="s">
        <v>101</v>
      </c>
      <c r="B67" s="60">
        <v>6030</v>
      </c>
      <c r="C67" s="43" t="s">
        <v>102</v>
      </c>
      <c r="D67" s="44">
        <v>1859155.3799999999</v>
      </c>
      <c r="E67" s="44">
        <v>1935228</v>
      </c>
      <c r="F67" s="44">
        <v>1935228</v>
      </c>
      <c r="G67" s="44">
        <v>1755818.6100000001</v>
      </c>
      <c r="H67" s="45">
        <f t="shared" si="0"/>
        <v>90.729289262040453</v>
      </c>
      <c r="I67" s="45">
        <f t="shared" si="1"/>
        <v>90.729289262040453</v>
      </c>
      <c r="J67" s="45">
        <f t="shared" si="2"/>
        <v>-103336.76999999979</v>
      </c>
      <c r="K67" s="46">
        <f t="shared" si="3"/>
        <v>94.441735687524954</v>
      </c>
      <c r="L67" s="20">
        <f t="shared" si="4"/>
        <v>0.0062423473423065378</v>
      </c>
    </row>
    <row r="68">
      <c r="A68" s="41" t="s">
        <v>103</v>
      </c>
      <c r="B68" s="60">
        <v>6040</v>
      </c>
      <c r="C68" s="43" t="s">
        <v>104</v>
      </c>
      <c r="D68" s="44">
        <v>188885.20000000001</v>
      </c>
      <c r="E68" s="44">
        <v>242902</v>
      </c>
      <c r="F68" s="44">
        <v>242902</v>
      </c>
      <c r="G68" s="44">
        <v>184690.79999999999</v>
      </c>
      <c r="H68" s="45">
        <f t="shared" si="0"/>
        <v>76.035108809314039</v>
      </c>
      <c r="I68" s="45">
        <f t="shared" si="1"/>
        <v>76.035108809314039</v>
      </c>
      <c r="J68" s="45">
        <f t="shared" si="2"/>
        <v>-4194.4000000000233</v>
      </c>
      <c r="K68" s="46">
        <f t="shared" si="3"/>
        <v>97.779391926948207</v>
      </c>
      <c r="L68" s="20">
        <f t="shared" si="4"/>
        <v>0.00065661915072677589</v>
      </c>
    </row>
    <row r="69" ht="63.75">
      <c r="A69" s="41" t="s">
        <v>105</v>
      </c>
      <c r="B69" s="60">
        <v>6071</v>
      </c>
      <c r="C69" s="43" t="s">
        <v>106</v>
      </c>
      <c r="D69" s="44">
        <v>684856.48999999999</v>
      </c>
      <c r="E69" s="44">
        <v>297083</v>
      </c>
      <c r="F69" s="44">
        <v>297083</v>
      </c>
      <c r="G69" s="44">
        <v>263574.58000000002</v>
      </c>
      <c r="H69" s="45">
        <f t="shared" si="0"/>
        <v>88.720855787776486</v>
      </c>
      <c r="I69" s="45">
        <f t="shared" si="1"/>
        <v>88.720855787776486</v>
      </c>
      <c r="J69" s="45">
        <f t="shared" si="2"/>
        <v>-421281.90999999997</v>
      </c>
      <c r="K69" s="46">
        <f t="shared" si="3"/>
        <v>38.486103855130295</v>
      </c>
      <c r="L69" s="20">
        <f t="shared" si="4"/>
        <v>0.00093706950683394451</v>
      </c>
    </row>
    <row r="70" ht="26.25">
      <c r="A70" s="47" t="s">
        <v>107</v>
      </c>
      <c r="B70" s="76">
        <v>6090</v>
      </c>
      <c r="C70" s="49" t="s">
        <v>108</v>
      </c>
      <c r="D70" s="50">
        <v>71750</v>
      </c>
      <c r="E70" s="50">
        <v>82680</v>
      </c>
      <c r="F70" s="50">
        <v>82680</v>
      </c>
      <c r="G70" s="50">
        <v>82680</v>
      </c>
      <c r="H70" s="45">
        <f t="shared" si="0"/>
        <v>100</v>
      </c>
      <c r="I70" s="45">
        <f t="shared" si="1"/>
        <v>100</v>
      </c>
      <c r="J70" s="45">
        <f t="shared" si="2"/>
        <v>10930</v>
      </c>
      <c r="K70" s="46">
        <f t="shared" si="3"/>
        <v>115.23344947735193</v>
      </c>
      <c r="L70" s="20">
        <f t="shared" si="4"/>
        <v>0.00029394680938135432</v>
      </c>
    </row>
    <row r="71" s="70" customFormat="1" ht="13.5">
      <c r="A71" s="53">
        <v>7000</v>
      </c>
      <c r="B71" s="54"/>
      <c r="C71" s="55" t="s">
        <v>109</v>
      </c>
      <c r="D71" s="71">
        <f>SUM(D72:D80)</f>
        <v>7603408.3700000001</v>
      </c>
      <c r="E71" s="71">
        <f>SUM(E73:E80)</f>
        <v>2999000</v>
      </c>
      <c r="F71" s="71">
        <f>SUM(F73:F80)</f>
        <v>2999000</v>
      </c>
      <c r="G71" s="71">
        <f>SUM(G73:G80)</f>
        <v>2937730.8999999999</v>
      </c>
      <c r="H71" s="33">
        <f t="shared" si="0"/>
        <v>97.95701567189063</v>
      </c>
      <c r="I71" s="33">
        <f t="shared" si="1"/>
        <v>97.95701567189063</v>
      </c>
      <c r="J71" s="33">
        <f t="shared" si="2"/>
        <v>-4665677.4700000007</v>
      </c>
      <c r="K71" s="34">
        <f t="shared" si="3"/>
        <v>38.637026410301829</v>
      </c>
      <c r="L71" s="20">
        <f t="shared" si="4"/>
        <v>0.01044432299075973</v>
      </c>
    </row>
    <row r="72" s="70" customFormat="1">
      <c r="A72" s="86"/>
      <c r="B72" s="87">
        <v>7130</v>
      </c>
      <c r="C72" s="88" t="s">
        <v>110</v>
      </c>
      <c r="D72" s="89">
        <v>9999.8999999999996</v>
      </c>
      <c r="E72" s="89">
        <v>0</v>
      </c>
      <c r="F72" s="89">
        <v>0</v>
      </c>
      <c r="G72" s="89">
        <v>0</v>
      </c>
      <c r="H72" s="39" t="e">
        <f t="shared" si="0"/>
        <v>#DIV/0!</v>
      </c>
      <c r="I72" s="39" t="e">
        <f t="shared" si="1"/>
        <v>#DIV/0!</v>
      </c>
      <c r="J72" s="39">
        <f t="shared" si="2"/>
        <v>-9999.8999999999996</v>
      </c>
      <c r="K72" s="46">
        <f t="shared" si="3"/>
        <v>0</v>
      </c>
      <c r="L72" s="20">
        <f t="shared" si="4"/>
        <v>0</v>
      </c>
    </row>
    <row r="73" ht="25.5" hidden="1">
      <c r="A73" s="57">
        <v>7350</v>
      </c>
      <c r="B73" s="74">
        <v>7350</v>
      </c>
      <c r="C73" s="37" t="s">
        <v>111</v>
      </c>
      <c r="D73" s="38">
        <v>0</v>
      </c>
      <c r="E73" s="38">
        <v>0</v>
      </c>
      <c r="F73" s="38">
        <v>0</v>
      </c>
      <c r="G73" s="38">
        <v>0</v>
      </c>
      <c r="H73" s="39" t="e">
        <f t="shared" si="0"/>
        <v>#DIV/0!</v>
      </c>
      <c r="I73" s="39" t="e">
        <f t="shared" si="1"/>
        <v>#DIV/0!</v>
      </c>
      <c r="J73" s="39">
        <f t="shared" si="2"/>
        <v>0</v>
      </c>
      <c r="K73" s="46" t="e">
        <f t="shared" si="3"/>
        <v>#DIV/0!</v>
      </c>
      <c r="L73" s="20">
        <f t="shared" si="4"/>
        <v>0</v>
      </c>
    </row>
    <row r="74" ht="25.5" hidden="1">
      <c r="A74" s="57"/>
      <c r="B74" s="74">
        <v>7351</v>
      </c>
      <c r="C74" s="37" t="s">
        <v>112</v>
      </c>
      <c r="D74" s="38">
        <v>0</v>
      </c>
      <c r="E74" s="38">
        <v>0</v>
      </c>
      <c r="F74" s="38">
        <v>0</v>
      </c>
      <c r="G74" s="38">
        <v>0</v>
      </c>
      <c r="H74" s="39" t="e">
        <f t="shared" si="0"/>
        <v>#DIV/0!</v>
      </c>
      <c r="I74" s="39" t="e">
        <f t="shared" si="1"/>
        <v>#DIV/0!</v>
      </c>
      <c r="J74" s="39">
        <f t="shared" si="2"/>
        <v>0</v>
      </c>
      <c r="K74" s="46" t="e">
        <f t="shared" si="3"/>
        <v>#DIV/0!</v>
      </c>
      <c r="L74" s="20">
        <f t="shared" si="4"/>
        <v>0</v>
      </c>
    </row>
    <row r="75" ht="25.5" customHeight="1">
      <c r="A75" s="57"/>
      <c r="B75" s="74">
        <v>7390</v>
      </c>
      <c r="C75" s="37" t="s">
        <v>113</v>
      </c>
      <c r="D75" s="38">
        <v>203368.10000000001</v>
      </c>
      <c r="E75" s="38">
        <v>0</v>
      </c>
      <c r="F75" s="38">
        <v>0</v>
      </c>
      <c r="G75" s="38">
        <v>0</v>
      </c>
      <c r="H75" s="39" t="e">
        <f t="shared" si="0"/>
        <v>#DIV/0!</v>
      </c>
      <c r="I75" s="39" t="e">
        <f t="shared" si="1"/>
        <v>#DIV/0!</v>
      </c>
      <c r="J75" s="39">
        <f t="shared" si="2"/>
        <v>-203368.10000000001</v>
      </c>
      <c r="K75" s="46">
        <f t="shared" si="3"/>
        <v>0</v>
      </c>
      <c r="L75" s="20">
        <f t="shared" si="4"/>
        <v>0</v>
      </c>
    </row>
    <row r="76">
      <c r="A76" s="41" t="s">
        <v>114</v>
      </c>
      <c r="B76" s="60">
        <v>7412</v>
      </c>
      <c r="C76" s="43" t="s">
        <v>115</v>
      </c>
      <c r="D76" s="44">
        <v>210000</v>
      </c>
      <c r="E76" s="44">
        <v>260000</v>
      </c>
      <c r="F76" s="44">
        <v>260000</v>
      </c>
      <c r="G76" s="44">
        <v>206780</v>
      </c>
      <c r="H76" s="39">
        <f t="shared" si="0"/>
        <v>79.530769230769224</v>
      </c>
      <c r="I76" s="39">
        <f t="shared" si="1"/>
        <v>79.530769230769224</v>
      </c>
      <c r="J76" s="39">
        <f t="shared" si="2"/>
        <v>-3220</v>
      </c>
      <c r="K76" s="46">
        <f t="shared" si="3"/>
        <v>98.466666666666669</v>
      </c>
      <c r="L76" s="20">
        <f t="shared" si="4"/>
        <v>0.00073515144223362903</v>
      </c>
    </row>
    <row r="77" ht="25.5">
      <c r="A77" s="41" t="s">
        <v>116</v>
      </c>
      <c r="B77" s="75" t="s">
        <v>117</v>
      </c>
      <c r="C77" s="43" t="s">
        <v>118</v>
      </c>
      <c r="D77" s="44">
        <v>7086559.3700000001</v>
      </c>
      <c r="E77" s="44">
        <v>2689000</v>
      </c>
      <c r="F77" s="44">
        <v>2689000</v>
      </c>
      <c r="G77" s="44">
        <v>2687348.8999999999</v>
      </c>
      <c r="H77" s="39">
        <f t="shared" ref="H77:H137" si="5">G77/E77*100</f>
        <v>99.938597991818511</v>
      </c>
      <c r="I77" s="39">
        <f t="shared" ref="I77:I94" si="6">G77/F77*100</f>
        <v>99.938597991818511</v>
      </c>
      <c r="J77" s="39">
        <f t="shared" ref="J77:J137" si="7">G77-D77</f>
        <v>-4399210.4700000007</v>
      </c>
      <c r="K77" s="46">
        <f t="shared" ref="K77:K137" si="8">G77/D77*100</f>
        <v>37.92177218434847</v>
      </c>
      <c r="L77" s="20">
        <f t="shared" ref="L77:L99" si="9">G77/$G$92</f>
        <v>0.0095541562028240469</v>
      </c>
    </row>
    <row r="78" ht="38.25" hidden="1">
      <c r="A78" s="41"/>
      <c r="B78" s="60">
        <v>7540</v>
      </c>
      <c r="C78" s="43" t="s">
        <v>119</v>
      </c>
      <c r="D78" s="44">
        <v>0</v>
      </c>
      <c r="E78" s="44">
        <v>0</v>
      </c>
      <c r="F78" s="44">
        <v>0</v>
      </c>
      <c r="G78" s="44">
        <v>0</v>
      </c>
      <c r="H78" s="39" t="e">
        <f t="shared" si="5"/>
        <v>#DIV/0!</v>
      </c>
      <c r="I78" s="39" t="e">
        <f t="shared" si="6"/>
        <v>#DIV/0!</v>
      </c>
      <c r="J78" s="39">
        <f t="shared" si="7"/>
        <v>0</v>
      </c>
      <c r="K78" s="46" t="e">
        <f t="shared" si="8"/>
        <v>#DIV/0!</v>
      </c>
      <c r="L78" s="20">
        <f t="shared" si="9"/>
        <v>0</v>
      </c>
    </row>
    <row r="79" ht="12.75" hidden="1" customHeight="1">
      <c r="A79" s="41" t="s">
        <v>120</v>
      </c>
      <c r="B79" s="60">
        <v>7640</v>
      </c>
      <c r="C79" s="43" t="s">
        <v>121</v>
      </c>
      <c r="D79" s="44">
        <v>0</v>
      </c>
      <c r="E79" s="44">
        <v>0</v>
      </c>
      <c r="F79" s="44">
        <v>0</v>
      </c>
      <c r="G79" s="44">
        <v>0</v>
      </c>
      <c r="H79" s="39" t="e">
        <f t="shared" si="5"/>
        <v>#DIV/0!</v>
      </c>
      <c r="I79" s="39" t="e">
        <f t="shared" si="6"/>
        <v>#DIV/0!</v>
      </c>
      <c r="J79" s="39">
        <f t="shared" si="7"/>
        <v>0</v>
      </c>
      <c r="K79" s="46" t="e">
        <f t="shared" si="8"/>
        <v>#DIV/0!</v>
      </c>
      <c r="L79" s="20">
        <f t="shared" si="9"/>
        <v>0</v>
      </c>
    </row>
    <row r="80" ht="26.25">
      <c r="A80" s="47" t="s">
        <v>122</v>
      </c>
      <c r="B80" s="76">
        <v>7680</v>
      </c>
      <c r="C80" s="49" t="s">
        <v>123</v>
      </c>
      <c r="D80" s="50">
        <v>93481</v>
      </c>
      <c r="E80" s="50">
        <v>50000</v>
      </c>
      <c r="F80" s="50">
        <v>50000</v>
      </c>
      <c r="G80" s="50">
        <v>43602</v>
      </c>
      <c r="H80" s="39">
        <f t="shared" si="5"/>
        <v>87.204000000000008</v>
      </c>
      <c r="I80" s="39">
        <f t="shared" si="6"/>
        <v>87.204000000000008</v>
      </c>
      <c r="J80" s="39">
        <f t="shared" si="7"/>
        <v>-49879</v>
      </c>
      <c r="K80" s="46">
        <f t="shared" si="8"/>
        <v>46.642633262374176</v>
      </c>
      <c r="L80" s="20">
        <f t="shared" si="9"/>
        <v>0.00015501534570205384</v>
      </c>
    </row>
    <row r="81" ht="39" hidden="1">
      <c r="A81" s="80"/>
      <c r="B81" s="90">
        <v>7700</v>
      </c>
      <c r="C81" s="91" t="s">
        <v>124</v>
      </c>
      <c r="D81" s="92">
        <v>0</v>
      </c>
      <c r="E81" s="92">
        <v>0</v>
      </c>
      <c r="F81" s="92">
        <v>0</v>
      </c>
      <c r="G81" s="92">
        <v>0</v>
      </c>
      <c r="H81" s="39" t="e">
        <f t="shared" si="5"/>
        <v>#DIV/0!</v>
      </c>
      <c r="I81" s="39" t="e">
        <f t="shared" si="6"/>
        <v>#DIV/0!</v>
      </c>
      <c r="J81" s="39">
        <f t="shared" si="7"/>
        <v>0</v>
      </c>
      <c r="K81" s="46" t="e">
        <f t="shared" si="8"/>
        <v>#DIV/0!</v>
      </c>
      <c r="L81" s="20">
        <f t="shared" si="9"/>
        <v>0</v>
      </c>
    </row>
    <row r="82" s="70" customFormat="1" ht="13.5">
      <c r="A82" s="53">
        <v>8000</v>
      </c>
      <c r="B82" s="54"/>
      <c r="C82" s="55" t="s">
        <v>125</v>
      </c>
      <c r="D82" s="71">
        <f>SUM(D83:D88)</f>
        <v>16774110.469999999</v>
      </c>
      <c r="E82" s="71">
        <f>SUM(E83:E88)</f>
        <v>10158381</v>
      </c>
      <c r="F82" s="71">
        <f>SUM(F83:F88)</f>
        <v>10158381</v>
      </c>
      <c r="G82" s="71">
        <f>SUM(G83:G88)</f>
        <v>9425184.0300000012</v>
      </c>
      <c r="H82" s="33">
        <f t="shared" si="5"/>
        <v>92.782344253478982</v>
      </c>
      <c r="I82" s="33">
        <f t="shared" si="6"/>
        <v>92.782344253478982</v>
      </c>
      <c r="J82" s="33">
        <f t="shared" si="7"/>
        <v>-7348926.4399999976</v>
      </c>
      <c r="K82" s="34">
        <f t="shared" si="8"/>
        <v>56.188875391375682</v>
      </c>
      <c r="L82" s="20">
        <f t="shared" si="9"/>
        <v>0.033508741817254419</v>
      </c>
    </row>
    <row r="83" ht="25.5">
      <c r="A83" s="35" t="s">
        <v>126</v>
      </c>
      <c r="B83" s="58">
        <v>8110</v>
      </c>
      <c r="C83" s="37" t="s">
        <v>127</v>
      </c>
      <c r="D83" s="38">
        <v>411956.29999999999</v>
      </c>
      <c r="E83" s="38">
        <v>246500</v>
      </c>
      <c r="F83" s="38">
        <v>246500</v>
      </c>
      <c r="G83" s="38">
        <v>246409.85000000001</v>
      </c>
      <c r="H83" s="39">
        <f t="shared" si="5"/>
        <v>99.963427991886405</v>
      </c>
      <c r="I83" s="39">
        <f t="shared" si="6"/>
        <v>99.963427991886405</v>
      </c>
      <c r="J83" s="39">
        <f t="shared" si="7"/>
        <v>-165546.44999999998</v>
      </c>
      <c r="K83" s="46">
        <f t="shared" si="8"/>
        <v>59.814560427890051</v>
      </c>
      <c r="L83" s="20">
        <f t="shared" si="9"/>
        <v>0.00087604486221139471</v>
      </c>
    </row>
    <row r="84">
      <c r="A84" s="41" t="s">
        <v>128</v>
      </c>
      <c r="B84" s="60">
        <v>8130</v>
      </c>
      <c r="C84" s="43" t="s">
        <v>129</v>
      </c>
      <c r="D84" s="44">
        <v>3487282.6699999999</v>
      </c>
      <c r="E84" s="44">
        <v>3931300</v>
      </c>
      <c r="F84" s="44">
        <v>3931300</v>
      </c>
      <c r="G84" s="44">
        <v>3901657.7000000002</v>
      </c>
      <c r="H84" s="39">
        <f t="shared" si="5"/>
        <v>99.24599241981025</v>
      </c>
      <c r="I84" s="39">
        <f t="shared" si="6"/>
        <v>99.24599241981025</v>
      </c>
      <c r="J84" s="39">
        <f t="shared" si="7"/>
        <v>414375.03000000026</v>
      </c>
      <c r="K84" s="46">
        <f t="shared" si="8"/>
        <v>111.88246176786123</v>
      </c>
      <c r="L84" s="20">
        <f t="shared" si="9"/>
        <v>0.013871309049506451</v>
      </c>
    </row>
    <row r="85" ht="25.5">
      <c r="A85" s="47"/>
      <c r="B85" s="76">
        <v>8220</v>
      </c>
      <c r="C85" s="43" t="s">
        <v>130</v>
      </c>
      <c r="D85" s="50">
        <v>569211</v>
      </c>
      <c r="E85" s="50">
        <v>800000</v>
      </c>
      <c r="F85" s="50">
        <v>800000</v>
      </c>
      <c r="G85" s="50">
        <v>781507</v>
      </c>
      <c r="H85" s="39">
        <f t="shared" si="5"/>
        <v>97.688375000000008</v>
      </c>
      <c r="I85" s="39">
        <f t="shared" si="6"/>
        <v>97.688375000000008</v>
      </c>
      <c r="J85" s="39">
        <f t="shared" si="7"/>
        <v>212296</v>
      </c>
      <c r="K85" s="46">
        <f t="shared" si="8"/>
        <v>137.29653854194666</v>
      </c>
      <c r="L85" s="20">
        <f t="shared" si="9"/>
        <v>0.0027784408461440984</v>
      </c>
    </row>
    <row r="86">
      <c r="A86" s="59">
        <v>8230</v>
      </c>
      <c r="B86" s="76">
        <v>8230</v>
      </c>
      <c r="C86" s="43" t="s">
        <v>131</v>
      </c>
      <c r="D86" s="50">
        <v>12305660.5</v>
      </c>
      <c r="E86" s="50">
        <v>5179619</v>
      </c>
      <c r="F86" s="50">
        <v>5179619</v>
      </c>
      <c r="G86" s="50">
        <v>4495609.4800000004</v>
      </c>
      <c r="H86" s="39">
        <f t="shared" si="5"/>
        <v>86.794211697810226</v>
      </c>
      <c r="I86" s="39">
        <f t="shared" si="6"/>
        <v>86.794211697810226</v>
      </c>
      <c r="J86" s="39">
        <f t="shared" si="7"/>
        <v>-7810051.0199999996</v>
      </c>
      <c r="K86" s="46">
        <f t="shared" si="8"/>
        <v>36.532858029034692</v>
      </c>
      <c r="L86" s="20">
        <f t="shared" si="9"/>
        <v>0.015982947059392471</v>
      </c>
    </row>
    <row r="87" ht="25.5" hidden="1">
      <c r="A87" s="59">
        <v>8330</v>
      </c>
      <c r="B87" s="76">
        <v>8330</v>
      </c>
      <c r="C87" s="43" t="s">
        <v>132</v>
      </c>
      <c r="D87" s="50">
        <v>0</v>
      </c>
      <c r="E87" s="50">
        <v>0</v>
      </c>
      <c r="F87" s="50">
        <v>0</v>
      </c>
      <c r="G87" s="50">
        <v>0</v>
      </c>
      <c r="H87" s="39" t="e">
        <f t="shared" si="5"/>
        <v>#DIV/0!</v>
      </c>
      <c r="I87" s="39" t="e">
        <f t="shared" si="6"/>
        <v>#DIV/0!</v>
      </c>
      <c r="J87" s="39">
        <f t="shared" si="7"/>
        <v>0</v>
      </c>
      <c r="K87" s="46" t="e">
        <f t="shared" si="8"/>
        <v>#DIV/0!</v>
      </c>
      <c r="L87" s="20">
        <f t="shared" si="9"/>
        <v>0</v>
      </c>
    </row>
    <row r="88" ht="13.5">
      <c r="A88" s="47" t="s">
        <v>133</v>
      </c>
      <c r="B88" s="76">
        <v>8710</v>
      </c>
      <c r="C88" s="49" t="s">
        <v>134</v>
      </c>
      <c r="D88" s="50">
        <v>0</v>
      </c>
      <c r="E88" s="50">
        <v>962</v>
      </c>
      <c r="F88" s="50">
        <v>962</v>
      </c>
      <c r="G88" s="50">
        <v>0</v>
      </c>
      <c r="H88" s="39">
        <f t="shared" si="5"/>
        <v>0</v>
      </c>
      <c r="I88" s="39">
        <f t="shared" si="6"/>
        <v>0</v>
      </c>
      <c r="J88" s="39">
        <f t="shared" si="7"/>
        <v>0</v>
      </c>
      <c r="K88" s="46" t="e">
        <f t="shared" si="8"/>
        <v>#DIV/0!</v>
      </c>
      <c r="L88" s="20">
        <f t="shared" si="9"/>
        <v>0</v>
      </c>
    </row>
    <row r="89" s="70" customFormat="1" ht="13.5">
      <c r="A89" s="53">
        <v>9000</v>
      </c>
      <c r="B89" s="54"/>
      <c r="C89" s="55" t="s">
        <v>135</v>
      </c>
      <c r="D89" s="71">
        <f>SUM(D90:D91)</f>
        <v>4392844.6899999995</v>
      </c>
      <c r="E89" s="71">
        <f>SUM(E90:E91)</f>
        <v>4903547.0200000005</v>
      </c>
      <c r="F89" s="71">
        <f>SUM(F90:F91)</f>
        <v>4903547.0200000005</v>
      </c>
      <c r="G89" s="71">
        <f>SUM(G90:G91)</f>
        <v>4657274.1500000004</v>
      </c>
      <c r="H89" s="33">
        <f t="shared" si="5"/>
        <v>94.977658641886535</v>
      </c>
      <c r="I89" s="33">
        <f t="shared" si="6"/>
        <v>94.977658641886535</v>
      </c>
      <c r="J89" s="33">
        <f t="shared" si="7"/>
        <v>264429.46000000089</v>
      </c>
      <c r="K89" s="34">
        <f t="shared" si="8"/>
        <v>106.01954948696356</v>
      </c>
      <c r="L89" s="20">
        <f t="shared" si="9"/>
        <v>0.016557702912515227</v>
      </c>
    </row>
    <row r="90">
      <c r="A90" s="35" t="s">
        <v>136</v>
      </c>
      <c r="B90" s="60">
        <v>9770</v>
      </c>
      <c r="C90" s="43" t="s">
        <v>137</v>
      </c>
      <c r="D90" s="44">
        <v>3259883.6699999999</v>
      </c>
      <c r="E90" s="44">
        <v>4599963.9000000004</v>
      </c>
      <c r="F90" s="44">
        <v>4599963.9000000004</v>
      </c>
      <c r="G90" s="44">
        <v>4353691.0300000003</v>
      </c>
      <c r="H90" s="45">
        <f t="shared" si="5"/>
        <v>94.646199940829973</v>
      </c>
      <c r="I90" s="45">
        <f t="shared" si="6"/>
        <v>94.646199940829973</v>
      </c>
      <c r="J90" s="45">
        <f t="shared" si="7"/>
        <v>1093807.3600000003</v>
      </c>
      <c r="K90" s="46">
        <f t="shared" si="8"/>
        <v>133.55357033338555</v>
      </c>
      <c r="L90" s="20">
        <f t="shared" si="9"/>
        <v>0.015478393653854889</v>
      </c>
    </row>
    <row r="91" ht="39">
      <c r="A91" s="41" t="s">
        <v>138</v>
      </c>
      <c r="B91" s="64">
        <v>9800</v>
      </c>
      <c r="C91" s="37" t="s">
        <v>139</v>
      </c>
      <c r="D91" s="66">
        <v>1132961.02</v>
      </c>
      <c r="E91" s="66">
        <v>303583.12</v>
      </c>
      <c r="F91" s="66">
        <v>303583.12</v>
      </c>
      <c r="G91" s="66">
        <v>303583.12</v>
      </c>
      <c r="H91" s="69">
        <f t="shared" si="5"/>
        <v>100</v>
      </c>
      <c r="I91" s="69">
        <f t="shared" si="6"/>
        <v>100</v>
      </c>
      <c r="J91" s="45">
        <f t="shared" si="7"/>
        <v>-829377.90000000002</v>
      </c>
      <c r="K91" s="46">
        <f t="shared" si="8"/>
        <v>26.795548535288532</v>
      </c>
      <c r="L91" s="20">
        <f t="shared" si="9"/>
        <v>0.0010793092586603389</v>
      </c>
    </row>
    <row r="92" ht="16.5">
      <c r="A92" s="72">
        <v>9800</v>
      </c>
      <c r="B92" s="93"/>
      <c r="C92" s="94" t="s">
        <v>140</v>
      </c>
      <c r="D92" s="95">
        <f>D13+D17+D42+D52+D58+D64+D71+D82+D89+D38</f>
        <v>271882661.73000008</v>
      </c>
      <c r="E92" s="95">
        <f>E13+E17+E42+E52+E58+E64+E71+E82+E89+E38</f>
        <v>286315881.94999993</v>
      </c>
      <c r="F92" s="95">
        <f>F13+F17+F42+F52+F58+F64+F71+F82+F89+F38</f>
        <v>286315881.94999993</v>
      </c>
      <c r="G92" s="95">
        <f>G13+G17+G42+G52+G58+G64+G71+G82+G89+G38</f>
        <v>281275378.26999992</v>
      </c>
      <c r="H92" s="96">
        <f t="shared" si="5"/>
        <v>98.239530533314863</v>
      </c>
      <c r="I92" s="96">
        <f t="shared" si="6"/>
        <v>98.239530533314863</v>
      </c>
      <c r="J92" s="96">
        <f t="shared" si="7"/>
        <v>9392716.5399998426</v>
      </c>
      <c r="K92" s="97">
        <f t="shared" si="8"/>
        <v>103.45469493355466</v>
      </c>
      <c r="L92" s="20">
        <f t="shared" si="9"/>
        <v>1</v>
      </c>
    </row>
    <row r="93" ht="16.5">
      <c r="A93" s="98" t="s">
        <v>141</v>
      </c>
      <c r="B93" s="99"/>
      <c r="C93" s="100" t="s">
        <v>142</v>
      </c>
      <c r="D93" s="101"/>
      <c r="E93" s="101"/>
      <c r="F93" s="101"/>
      <c r="G93" s="101"/>
      <c r="H93" s="102"/>
      <c r="I93" s="102"/>
      <c r="J93" s="102"/>
      <c r="K93" s="103"/>
      <c r="L93" s="20">
        <f t="shared" si="9"/>
        <v>0</v>
      </c>
    </row>
    <row r="94" s="68" customFormat="1" ht="25.5">
      <c r="A94" s="104"/>
      <c r="B94" s="105">
        <v>8831</v>
      </c>
      <c r="C94" s="106" t="s">
        <v>143</v>
      </c>
      <c r="D94" s="107">
        <v>0</v>
      </c>
      <c r="E94" s="107">
        <v>0</v>
      </c>
      <c r="F94" s="107">
        <v>0</v>
      </c>
      <c r="G94" s="107">
        <v>0</v>
      </c>
      <c r="H94" s="69" t="e">
        <f t="shared" si="5"/>
        <v>#DIV/0!</v>
      </c>
      <c r="I94" s="69" t="e">
        <f t="shared" si="6"/>
        <v>#DIV/0!</v>
      </c>
      <c r="J94" s="45">
        <f t="shared" si="7"/>
        <v>0</v>
      </c>
      <c r="K94" s="46" t="e">
        <f t="shared" si="8"/>
        <v>#DIV/0!</v>
      </c>
      <c r="L94" s="20">
        <f t="shared" si="9"/>
        <v>0</v>
      </c>
    </row>
    <row r="95">
      <c r="A95" s="108">
        <v>8831</v>
      </c>
      <c r="B95" s="109"/>
      <c r="C95" s="110" t="s">
        <v>144</v>
      </c>
      <c r="D95" s="111"/>
      <c r="E95" s="112"/>
      <c r="F95" s="112"/>
      <c r="G95" s="111"/>
      <c r="H95" s="113"/>
      <c r="I95" s="113"/>
      <c r="J95" s="113"/>
      <c r="K95" s="114"/>
      <c r="L95" s="20">
        <f t="shared" si="9"/>
        <v>0</v>
      </c>
    </row>
    <row r="96" s="70" customFormat="1" ht="15.75" customHeight="1">
      <c r="A96" s="115"/>
      <c r="B96" s="116">
        <v>200000</v>
      </c>
      <c r="C96" s="117" t="s">
        <v>145</v>
      </c>
      <c r="D96" s="118"/>
      <c r="E96" s="118">
        <f>E97</f>
        <v>-3365694.6399999987</v>
      </c>
      <c r="F96" s="118"/>
      <c r="G96" s="118">
        <f>G97</f>
        <v>1984909.1799999997</v>
      </c>
      <c r="H96" s="119">
        <f t="shared" si="5"/>
        <v>-58.974725645342573</v>
      </c>
      <c r="I96" s="119"/>
      <c r="J96" s="119"/>
      <c r="K96" s="120"/>
      <c r="L96" s="20">
        <f t="shared" si="9"/>
        <v>0.0070568180983642988</v>
      </c>
    </row>
    <row r="97" s="70" customFormat="1">
      <c r="A97" s="121">
        <v>200000</v>
      </c>
      <c r="B97" s="122">
        <v>208000</v>
      </c>
      <c r="C97" s="123" t="s">
        <v>146</v>
      </c>
      <c r="D97" s="124"/>
      <c r="E97" s="124">
        <f>E98+E101+E100</f>
        <v>-3365694.6399999987</v>
      </c>
      <c r="F97" s="118"/>
      <c r="G97" s="124">
        <f>G98+G101</f>
        <v>1984909.1799999997</v>
      </c>
      <c r="H97" s="119">
        <f t="shared" si="5"/>
        <v>-58.974725645342573</v>
      </c>
      <c r="I97" s="119"/>
      <c r="J97" s="119"/>
      <c r="K97" s="120"/>
      <c r="L97" s="20">
        <f t="shared" si="9"/>
        <v>0.0070568180983642988</v>
      </c>
    </row>
    <row r="98">
      <c r="A98" s="125">
        <v>208000</v>
      </c>
      <c r="B98" s="126">
        <v>208100</v>
      </c>
      <c r="C98" s="127" t="s">
        <v>147</v>
      </c>
      <c r="D98" s="128"/>
      <c r="E98" s="128">
        <v>14807859.24</v>
      </c>
      <c r="F98" s="129"/>
      <c r="G98" s="128">
        <v>14839949.07</v>
      </c>
      <c r="H98" s="45">
        <f t="shared" si="5"/>
        <v>100.21670809723338</v>
      </c>
      <c r="I98" s="45"/>
      <c r="J98" s="45"/>
      <c r="K98" s="46"/>
      <c r="L98" s="20">
        <f t="shared" si="9"/>
        <v>0.052759502667008906</v>
      </c>
    </row>
    <row r="99">
      <c r="A99" s="130">
        <v>208100</v>
      </c>
      <c r="B99" s="126">
        <v>208200</v>
      </c>
      <c r="C99" s="127" t="s">
        <v>148</v>
      </c>
      <c r="D99" s="128"/>
      <c r="E99" s="128">
        <v>0</v>
      </c>
      <c r="F99" s="129"/>
      <c r="G99" s="128">
        <v>12831510.49</v>
      </c>
      <c r="H99" s="45" t="e">
        <f t="shared" si="5"/>
        <v>#DIV/0!</v>
      </c>
      <c r="I99" s="45"/>
      <c r="J99" s="45"/>
      <c r="K99" s="46"/>
      <c r="L99" s="20">
        <f t="shared" si="9"/>
        <v>0.045619032028046423</v>
      </c>
    </row>
    <row r="100" hidden="1">
      <c r="A100" s="130"/>
      <c r="B100" s="126">
        <v>208340</v>
      </c>
      <c r="C100" s="127" t="s">
        <v>149</v>
      </c>
      <c r="D100" s="128"/>
      <c r="E100" s="128">
        <v>0</v>
      </c>
      <c r="F100" s="129"/>
      <c r="G100" s="128">
        <v>0</v>
      </c>
      <c r="H100" s="45" t="e">
        <f t="shared" si="5"/>
        <v>#DIV/0!</v>
      </c>
      <c r="I100" s="45"/>
      <c r="J100" s="45"/>
      <c r="K100" s="46"/>
      <c r="L100" s="20">
        <f t="shared" ref="L100:L101" si="10">G100/$G$92</f>
        <v>0</v>
      </c>
    </row>
    <row r="101" ht="25.5">
      <c r="A101" s="130"/>
      <c r="B101" s="126">
        <v>208400</v>
      </c>
      <c r="C101" s="127" t="s">
        <v>150</v>
      </c>
      <c r="D101" s="128"/>
      <c r="E101" s="128">
        <v>-18173553.879999999</v>
      </c>
      <c r="F101" s="129"/>
      <c r="G101" s="128">
        <v>-12855039.890000001</v>
      </c>
      <c r="H101" s="45">
        <f t="shared" si="5"/>
        <v>70.73487098275794</v>
      </c>
      <c r="I101" s="45"/>
      <c r="J101" s="45"/>
      <c r="K101" s="46"/>
      <c r="L101" s="20">
        <f t="shared" si="10"/>
        <v>-0.045702684568644611</v>
      </c>
    </row>
    <row r="102" s="70" customFormat="1">
      <c r="A102" s="125">
        <v>208400</v>
      </c>
      <c r="B102" s="122">
        <v>600000</v>
      </c>
      <c r="C102" s="123" t="s">
        <v>151</v>
      </c>
      <c r="D102" s="124"/>
      <c r="E102" s="124">
        <f>E103</f>
        <v>-3365694.6399999987</v>
      </c>
      <c r="F102" s="118"/>
      <c r="G102" s="124">
        <f>G103</f>
        <v>1984909.1799999997</v>
      </c>
      <c r="H102" s="119">
        <f t="shared" si="5"/>
        <v>-58.974725645342573</v>
      </c>
      <c r="I102" s="119"/>
      <c r="J102" s="119"/>
      <c r="K102" s="120"/>
      <c r="L102" s="131"/>
    </row>
    <row r="103" s="70" customFormat="1">
      <c r="A103" s="125">
        <v>600000</v>
      </c>
      <c r="B103" s="122">
        <v>602000</v>
      </c>
      <c r="C103" s="123" t="s">
        <v>152</v>
      </c>
      <c r="D103" s="124"/>
      <c r="E103" s="124">
        <f>E104+E107+E106</f>
        <v>-3365694.6399999987</v>
      </c>
      <c r="F103" s="118"/>
      <c r="G103" s="124">
        <f>G104+G107</f>
        <v>1984909.1799999997</v>
      </c>
      <c r="H103" s="119">
        <f t="shared" si="5"/>
        <v>-58.974725645342573</v>
      </c>
      <c r="I103" s="119"/>
      <c r="J103" s="119"/>
      <c r="K103" s="120"/>
      <c r="L103" s="131"/>
    </row>
    <row r="104">
      <c r="A104" s="125">
        <v>602000</v>
      </c>
      <c r="B104" s="126">
        <v>602100</v>
      </c>
      <c r="C104" s="127" t="s">
        <v>147</v>
      </c>
      <c r="D104" s="128"/>
      <c r="E104" s="128">
        <v>14807859.24</v>
      </c>
      <c r="F104" s="129"/>
      <c r="G104" s="128">
        <v>14839949.07</v>
      </c>
      <c r="H104" s="45">
        <f t="shared" si="5"/>
        <v>100.21670809723338</v>
      </c>
      <c r="I104" s="45"/>
      <c r="J104" s="45"/>
      <c r="K104" s="46"/>
    </row>
    <row r="105">
      <c r="A105" s="130">
        <v>602100</v>
      </c>
      <c r="B105" s="126">
        <v>602200</v>
      </c>
      <c r="C105" s="127" t="s">
        <v>148</v>
      </c>
      <c r="D105" s="128"/>
      <c r="E105" s="128">
        <v>0</v>
      </c>
      <c r="F105" s="129"/>
      <c r="G105" s="128">
        <v>12831510.49</v>
      </c>
      <c r="H105" s="45" t="e">
        <f t="shared" si="5"/>
        <v>#DIV/0!</v>
      </c>
      <c r="I105" s="45"/>
      <c r="J105" s="45"/>
      <c r="K105" s="46"/>
    </row>
    <row r="106" hidden="1">
      <c r="A106" s="130"/>
      <c r="B106" s="126">
        <v>602304</v>
      </c>
      <c r="C106" s="127" t="s">
        <v>149</v>
      </c>
      <c r="D106" s="128"/>
      <c r="E106" s="128">
        <v>0</v>
      </c>
      <c r="F106" s="129"/>
      <c r="G106" s="128"/>
      <c r="H106" s="45" t="e">
        <f t="shared" si="5"/>
        <v>#DIV/0!</v>
      </c>
      <c r="I106" s="45"/>
      <c r="J106" s="45"/>
      <c r="K106" s="46"/>
    </row>
    <row r="107" ht="26.25">
      <c r="A107" s="130"/>
      <c r="B107" s="126">
        <v>602400</v>
      </c>
      <c r="C107" s="127" t="s">
        <v>150</v>
      </c>
      <c r="D107" s="128"/>
      <c r="E107" s="128">
        <v>-18173553.879999999</v>
      </c>
      <c r="F107" s="129"/>
      <c r="G107" s="128">
        <v>-12855039.890000001</v>
      </c>
      <c r="H107" s="45">
        <f t="shared" si="5"/>
        <v>70.73487098275794</v>
      </c>
      <c r="I107" s="45"/>
      <c r="J107" s="45"/>
      <c r="K107" s="46"/>
    </row>
    <row r="108" ht="13.5">
      <c r="A108" s="130">
        <v>602400</v>
      </c>
      <c r="B108" s="132"/>
      <c r="C108" s="133" t="s">
        <v>153</v>
      </c>
      <c r="D108" s="134"/>
      <c r="E108" s="134"/>
      <c r="F108" s="134"/>
      <c r="G108" s="134"/>
      <c r="H108" s="135"/>
      <c r="I108" s="135"/>
      <c r="J108" s="135"/>
      <c r="K108" s="136"/>
    </row>
    <row r="109" ht="28.5" customHeight="1">
      <c r="A109" s="137"/>
      <c r="B109" s="138"/>
      <c r="C109" s="55" t="s">
        <v>23</v>
      </c>
      <c r="D109" s="71">
        <f>D110+D111+D112</f>
        <v>16109172.050000001</v>
      </c>
      <c r="E109" s="71">
        <f>SUM(E110:E112)</f>
        <v>11582949.380000001</v>
      </c>
      <c r="F109" s="71">
        <f>SUM(F110:F112)</f>
        <v>11582949.380000001</v>
      </c>
      <c r="G109" s="71">
        <f>SUM(G110:G112)</f>
        <v>11582249.380000001</v>
      </c>
      <c r="H109" s="33">
        <f>G109/E109*100</f>
        <v>99.993956634212623</v>
      </c>
      <c r="I109" s="33">
        <f t="shared" ref="I109:I172" si="11">G109/F109*100</f>
        <v>99.993956634212623</v>
      </c>
      <c r="J109" s="33">
        <f>G109-D109</f>
        <v>-4526922.6699999999</v>
      </c>
      <c r="K109" s="34">
        <f>G109/D109*100</f>
        <v>71.89847711633324</v>
      </c>
    </row>
    <row r="110" s="139" customFormat="1" ht="51.75">
      <c r="A110" s="140" t="s">
        <v>22</v>
      </c>
      <c r="B110" s="36" t="s">
        <v>24</v>
      </c>
      <c r="C110" s="37" t="s">
        <v>25</v>
      </c>
      <c r="D110" s="38">
        <v>61933.25</v>
      </c>
      <c r="E110" s="38">
        <v>114900</v>
      </c>
      <c r="F110" s="38">
        <v>114900</v>
      </c>
      <c r="G110" s="38">
        <v>114200</v>
      </c>
      <c r="H110" s="141">
        <f t="shared" si="5"/>
        <v>99.390774586597047</v>
      </c>
      <c r="I110" s="142">
        <f t="shared" si="11"/>
        <v>99.390774586597047</v>
      </c>
      <c r="J110" s="141">
        <f t="shared" si="7"/>
        <v>52266.75</v>
      </c>
      <c r="K110" s="143">
        <f t="shared" si="8"/>
        <v>184.3920672659678</v>
      </c>
      <c r="L110" s="144"/>
    </row>
    <row r="111" s="68" customFormat="1" ht="38.25" hidden="1">
      <c r="A111" s="35" t="s">
        <v>24</v>
      </c>
      <c r="B111" s="42" t="s">
        <v>26</v>
      </c>
      <c r="C111" s="43" t="s">
        <v>27</v>
      </c>
      <c r="D111" s="44">
        <v>0</v>
      </c>
      <c r="E111" s="44">
        <v>0</v>
      </c>
      <c r="F111" s="44">
        <v>0</v>
      </c>
      <c r="G111" s="44">
        <v>0</v>
      </c>
      <c r="H111" s="145" t="e">
        <f t="shared" si="5"/>
        <v>#DIV/0!</v>
      </c>
      <c r="I111" s="146" t="e">
        <f t="shared" si="11"/>
        <v>#DIV/0!</v>
      </c>
      <c r="J111" s="145">
        <f t="shared" si="7"/>
        <v>0</v>
      </c>
      <c r="K111" s="78" t="e">
        <f t="shared" si="8"/>
        <v>#DIV/0!</v>
      </c>
      <c r="L111" s="1"/>
    </row>
    <row r="112" ht="13.5">
      <c r="A112" s="41" t="s">
        <v>26</v>
      </c>
      <c r="B112" s="147" t="s">
        <v>28</v>
      </c>
      <c r="C112" s="65" t="s">
        <v>29</v>
      </c>
      <c r="D112" s="66">
        <v>16047238.800000001</v>
      </c>
      <c r="E112" s="66">
        <v>11468049.380000001</v>
      </c>
      <c r="F112" s="66">
        <v>11468049.380000001</v>
      </c>
      <c r="G112" s="66">
        <v>11468049.380000001</v>
      </c>
      <c r="H112" s="148">
        <f t="shared" si="5"/>
        <v>100</v>
      </c>
      <c r="I112" s="149">
        <f t="shared" si="11"/>
        <v>100</v>
      </c>
      <c r="J112" s="148">
        <f t="shared" si="7"/>
        <v>-4579189.4199999999</v>
      </c>
      <c r="K112" s="150">
        <f t="shared" si="8"/>
        <v>71.464315593035238</v>
      </c>
    </row>
    <row r="113" ht="13.5">
      <c r="A113" s="151" t="s">
        <v>28</v>
      </c>
      <c r="B113" s="54"/>
      <c r="C113" s="55" t="s">
        <v>30</v>
      </c>
      <c r="D113" s="152">
        <f>D114+D115+D118+D116+D117+D119+D122+D125+D120+D126+D121+D123+D124+D127</f>
        <v>9593328.6699999999</v>
      </c>
      <c r="E113" s="152">
        <f>SUM(E114:E127)</f>
        <v>23994716.870000001</v>
      </c>
      <c r="F113" s="152">
        <f>SUM(F114:F127)</f>
        <v>23994716.870000001</v>
      </c>
      <c r="G113" s="152">
        <f>SUM(G114:G126)</f>
        <v>20173583.339999996</v>
      </c>
      <c r="H113" s="33">
        <f t="shared" si="5"/>
        <v>84.075104737837208</v>
      </c>
      <c r="I113" s="153">
        <f t="shared" si="11"/>
        <v>84.075104737837208</v>
      </c>
      <c r="J113" s="33">
        <f t="shared" si="7"/>
        <v>10580254.669999996</v>
      </c>
      <c r="K113" s="34">
        <f t="shared" si="8"/>
        <v>210.28762835037941</v>
      </c>
    </row>
    <row r="114" s="68" customFormat="1" ht="13.5">
      <c r="A114" s="154">
        <v>1000</v>
      </c>
      <c r="B114" s="58">
        <v>1010</v>
      </c>
      <c r="C114" s="37" t="s">
        <v>32</v>
      </c>
      <c r="D114" s="38">
        <v>1948740.01</v>
      </c>
      <c r="E114" s="38">
        <v>1255214.1499999999</v>
      </c>
      <c r="F114" s="38">
        <v>1255214.1499999999</v>
      </c>
      <c r="G114" s="38">
        <v>1241743.1000000001</v>
      </c>
      <c r="H114" s="141">
        <f t="shared" si="5"/>
        <v>98.926792691111729</v>
      </c>
      <c r="I114" s="142">
        <f t="shared" si="11"/>
        <v>98.926792691111729</v>
      </c>
      <c r="J114" s="141">
        <f t="shared" si="7"/>
        <v>-706996.90999999992</v>
      </c>
      <c r="K114" s="155">
        <f t="shared" si="8"/>
        <v>63.720306127444879</v>
      </c>
      <c r="L114" s="1"/>
    </row>
    <row r="115" s="68" customFormat="1" ht="25.5">
      <c r="A115" s="35" t="s">
        <v>31</v>
      </c>
      <c r="B115" s="60">
        <v>1021</v>
      </c>
      <c r="C115" s="43" t="s">
        <v>34</v>
      </c>
      <c r="D115" s="44">
        <v>6417553.5700000003</v>
      </c>
      <c r="E115" s="44">
        <v>14343665.18</v>
      </c>
      <c r="F115" s="44">
        <v>14343665.18</v>
      </c>
      <c r="G115" s="44">
        <v>13960903.529999999</v>
      </c>
      <c r="H115" s="145">
        <f t="shared" si="5"/>
        <v>97.33149341401456</v>
      </c>
      <c r="I115" s="146">
        <f t="shared" si="11"/>
        <v>97.33149341401456</v>
      </c>
      <c r="J115" s="145">
        <f t="shared" si="7"/>
        <v>7543349.959999999</v>
      </c>
      <c r="K115" s="156">
        <f t="shared" si="8"/>
        <v>217.54245410997009</v>
      </c>
      <c r="L115" s="1"/>
    </row>
    <row r="116" s="68" customFormat="1" ht="25.5" hidden="1">
      <c r="A116" s="41" t="s">
        <v>33</v>
      </c>
      <c r="B116" s="76">
        <v>1041</v>
      </c>
      <c r="C116" s="43" t="s">
        <v>154</v>
      </c>
      <c r="D116" s="50">
        <v>0</v>
      </c>
      <c r="E116" s="50">
        <v>0</v>
      </c>
      <c r="F116" s="50">
        <v>0</v>
      </c>
      <c r="G116" s="50">
        <v>0</v>
      </c>
      <c r="H116" s="145" t="e">
        <f t="shared" si="5"/>
        <v>#DIV/0!</v>
      </c>
      <c r="I116" s="146" t="e">
        <f t="shared" si="11"/>
        <v>#DIV/0!</v>
      </c>
      <c r="J116" s="146">
        <f t="shared" si="7"/>
        <v>0</v>
      </c>
      <c r="K116" s="156" t="e">
        <f t="shared" si="8"/>
        <v>#DIV/0!</v>
      </c>
      <c r="L116" s="1"/>
    </row>
    <row r="117" s="68" customFormat="1" ht="25.5">
      <c r="A117" s="62">
        <v>1020</v>
      </c>
      <c r="B117" s="76">
        <v>1070</v>
      </c>
      <c r="C117" s="43" t="s">
        <v>38</v>
      </c>
      <c r="D117" s="50">
        <v>2467</v>
      </c>
      <c r="E117" s="50">
        <v>14106.15</v>
      </c>
      <c r="F117" s="50">
        <v>14106.15</v>
      </c>
      <c r="G117" s="50">
        <v>14096.99</v>
      </c>
      <c r="H117" s="145">
        <f t="shared" si="5"/>
        <v>99.93506378423595</v>
      </c>
      <c r="I117" s="146">
        <f t="shared" si="11"/>
        <v>99.93506378423595</v>
      </c>
      <c r="J117" s="146">
        <f t="shared" si="7"/>
        <v>11629.99</v>
      </c>
      <c r="K117" s="156">
        <f t="shared" si="8"/>
        <v>571.42237535468189</v>
      </c>
      <c r="L117" s="1"/>
    </row>
    <row r="118" s="68" customFormat="1">
      <c r="A118" s="57">
        <v>1020</v>
      </c>
      <c r="B118" s="60">
        <v>1080</v>
      </c>
      <c r="C118" s="43" t="s">
        <v>40</v>
      </c>
      <c r="D118" s="44">
        <v>149875.60000000001</v>
      </c>
      <c r="E118" s="44">
        <v>141079.42999999999</v>
      </c>
      <c r="F118" s="44">
        <v>141079.42999999999</v>
      </c>
      <c r="G118" s="44">
        <v>96267.289999999994</v>
      </c>
      <c r="H118" s="145">
        <f t="shared" si="5"/>
        <v>68.236234013704191</v>
      </c>
      <c r="I118" s="146">
        <f t="shared" si="11"/>
        <v>68.236234013704191</v>
      </c>
      <c r="J118" s="146">
        <f t="shared" si="7"/>
        <v>-53608.310000000012</v>
      </c>
      <c r="K118" s="156">
        <f t="shared" si="8"/>
        <v>64.2314626263381</v>
      </c>
      <c r="L118" s="1"/>
    </row>
    <row r="119" s="68" customFormat="1">
      <c r="A119" s="59">
        <v>1090</v>
      </c>
      <c r="B119" s="60">
        <v>1141</v>
      </c>
      <c r="C119" s="43" t="s">
        <v>44</v>
      </c>
      <c r="D119" s="44">
        <v>833556.05000000005</v>
      </c>
      <c r="E119" s="44">
        <v>1686637.96</v>
      </c>
      <c r="F119" s="44">
        <v>1686637.96</v>
      </c>
      <c r="G119" s="44">
        <v>1396512.4299999999</v>
      </c>
      <c r="H119" s="146">
        <f t="shared" si="5"/>
        <v>82.798588856615083</v>
      </c>
      <c r="I119" s="146">
        <f t="shared" si="11"/>
        <v>82.798588856615083</v>
      </c>
      <c r="J119" s="146">
        <f t="shared" si="7"/>
        <v>562956.37999999989</v>
      </c>
      <c r="K119" s="156">
        <f t="shared" si="8"/>
        <v>167.53671573735204</v>
      </c>
      <c r="L119" s="1"/>
    </row>
    <row r="120" s="68" customFormat="1" ht="25.5">
      <c r="A120" s="59"/>
      <c r="B120" s="60">
        <v>1151</v>
      </c>
      <c r="C120" s="43" t="s">
        <v>48</v>
      </c>
      <c r="D120" s="44">
        <v>5195</v>
      </c>
      <c r="E120" s="44">
        <v>186874</v>
      </c>
      <c r="F120" s="44">
        <v>186874</v>
      </c>
      <c r="G120" s="44">
        <v>186874</v>
      </c>
      <c r="H120" s="146">
        <f t="shared" si="5"/>
        <v>100</v>
      </c>
      <c r="I120" s="146">
        <f t="shared" si="11"/>
        <v>100</v>
      </c>
      <c r="J120" s="146">
        <f t="shared" si="7"/>
        <v>181679</v>
      </c>
      <c r="K120" s="156">
        <f t="shared" si="8"/>
        <v>3597.1896053897981</v>
      </c>
      <c r="L120" s="1"/>
    </row>
    <row r="121" s="68" customFormat="1" ht="38.25">
      <c r="A121" s="59"/>
      <c r="B121" s="60">
        <v>1272</v>
      </c>
      <c r="C121" s="43" t="s">
        <v>155</v>
      </c>
      <c r="D121" s="44">
        <v>235941.44</v>
      </c>
      <c r="E121" s="44">
        <v>0</v>
      </c>
      <c r="F121" s="44">
        <v>0</v>
      </c>
      <c r="G121" s="44">
        <v>0</v>
      </c>
      <c r="H121" s="146" t="e">
        <f t="shared" si="5"/>
        <v>#DIV/0!</v>
      </c>
      <c r="I121" s="146" t="e">
        <f t="shared" si="11"/>
        <v>#DIV/0!</v>
      </c>
      <c r="J121" s="146">
        <f t="shared" si="7"/>
        <v>-235941.44</v>
      </c>
      <c r="K121" s="156">
        <f t="shared" si="8"/>
        <v>0</v>
      </c>
      <c r="L121" s="1"/>
    </row>
    <row r="122" s="68" customFormat="1" ht="25.5">
      <c r="A122" s="62" t="s">
        <v>39</v>
      </c>
      <c r="B122" s="60">
        <v>1160</v>
      </c>
      <c r="C122" s="43" t="s">
        <v>51</v>
      </c>
      <c r="D122" s="44">
        <v>0</v>
      </c>
      <c r="E122" s="44">
        <v>129782</v>
      </c>
      <c r="F122" s="44">
        <v>129782</v>
      </c>
      <c r="G122" s="44">
        <v>129782</v>
      </c>
      <c r="H122" s="146">
        <f t="shared" si="5"/>
        <v>100</v>
      </c>
      <c r="I122" s="146">
        <f t="shared" si="11"/>
        <v>100</v>
      </c>
      <c r="J122" s="146">
        <f t="shared" si="7"/>
        <v>129782</v>
      </c>
      <c r="K122" s="156" t="e">
        <f t="shared" si="8"/>
        <v>#DIV/0!</v>
      </c>
      <c r="L122" s="1"/>
    </row>
    <row r="123" s="68" customFormat="1" ht="51">
      <c r="A123" s="62"/>
      <c r="B123" s="60">
        <v>1181</v>
      </c>
      <c r="C123" s="43" t="s">
        <v>52</v>
      </c>
      <c r="D123" s="44">
        <v>0</v>
      </c>
      <c r="E123" s="44">
        <v>108891.8</v>
      </c>
      <c r="F123" s="44">
        <v>108891.8</v>
      </c>
      <c r="G123" s="44">
        <v>108841.60000000001</v>
      </c>
      <c r="H123" s="146">
        <f t="shared" si="5"/>
        <v>99.95389919167468</v>
      </c>
      <c r="I123" s="146">
        <f t="shared" si="11"/>
        <v>99.95389919167468</v>
      </c>
      <c r="J123" s="146">
        <f t="shared" si="7"/>
        <v>108841.60000000001</v>
      </c>
      <c r="K123" s="156" t="e">
        <f t="shared" si="8"/>
        <v>#DIV/0!</v>
      </c>
      <c r="L123" s="1"/>
    </row>
    <row r="124" s="68" customFormat="1" ht="51">
      <c r="A124" s="62"/>
      <c r="B124" s="60">
        <v>1182</v>
      </c>
      <c r="C124" s="43" t="s">
        <v>53</v>
      </c>
      <c r="D124" s="44">
        <v>0</v>
      </c>
      <c r="E124" s="44">
        <v>980026.19999999995</v>
      </c>
      <c r="F124" s="44">
        <v>980026.19999999995</v>
      </c>
      <c r="G124" s="44">
        <v>979574.40000000002</v>
      </c>
      <c r="H124" s="146">
        <f t="shared" si="5"/>
        <v>99.95389919167468</v>
      </c>
      <c r="I124" s="146">
        <f t="shared" si="11"/>
        <v>99.95389919167468</v>
      </c>
      <c r="J124" s="146">
        <f t="shared" si="7"/>
        <v>979574.40000000002</v>
      </c>
      <c r="K124" s="156" t="e">
        <f t="shared" si="8"/>
        <v>#DIV/0!</v>
      </c>
      <c r="L124" s="1"/>
    </row>
    <row r="125" s="68" customFormat="1" ht="63.75">
      <c r="A125" s="62">
        <v>1161</v>
      </c>
      <c r="B125" s="64">
        <v>1291</v>
      </c>
      <c r="C125" s="65" t="s">
        <v>156</v>
      </c>
      <c r="D125" s="66">
        <v>0</v>
      </c>
      <c r="E125" s="66">
        <v>204444</v>
      </c>
      <c r="F125" s="66">
        <v>204444</v>
      </c>
      <c r="G125" s="66">
        <v>162625.60000000001</v>
      </c>
      <c r="H125" s="146">
        <f t="shared" si="5"/>
        <v>79.545303359355131</v>
      </c>
      <c r="I125" s="146">
        <f t="shared" si="11"/>
        <v>79.545303359355131</v>
      </c>
      <c r="J125" s="146">
        <f t="shared" si="7"/>
        <v>162625.60000000001</v>
      </c>
      <c r="K125" s="157" t="e">
        <f t="shared" si="8"/>
        <v>#DIV/0!</v>
      </c>
      <c r="L125" s="1"/>
    </row>
    <row r="126" s="68" customFormat="1" ht="51">
      <c r="A126" s="62"/>
      <c r="B126" s="76">
        <v>1292</v>
      </c>
      <c r="C126" s="49" t="s">
        <v>157</v>
      </c>
      <c r="D126" s="50">
        <v>0</v>
      </c>
      <c r="E126" s="50">
        <v>2717796</v>
      </c>
      <c r="F126" s="50">
        <v>2717796</v>
      </c>
      <c r="G126" s="50">
        <v>1896362.3999999999</v>
      </c>
      <c r="H126" s="146">
        <f t="shared" si="5"/>
        <v>69.775744757884695</v>
      </c>
      <c r="I126" s="146">
        <f t="shared" si="11"/>
        <v>69.775744757884695</v>
      </c>
      <c r="J126" s="146">
        <f t="shared" si="7"/>
        <v>1896362.3999999999</v>
      </c>
      <c r="K126" s="157" t="e">
        <f t="shared" si="8"/>
        <v>#DIV/0!</v>
      </c>
      <c r="L126" s="1"/>
    </row>
    <row r="127" s="68" customFormat="1" ht="39">
      <c r="A127" s="62"/>
      <c r="B127" s="90">
        <v>1403</v>
      </c>
      <c r="C127" s="91" t="s">
        <v>58</v>
      </c>
      <c r="D127" s="92">
        <v>0</v>
      </c>
      <c r="E127" s="92">
        <v>2226200</v>
      </c>
      <c r="F127" s="92">
        <v>2226200</v>
      </c>
      <c r="G127" s="92">
        <v>0</v>
      </c>
      <c r="H127" s="158">
        <f t="shared" si="5"/>
        <v>0</v>
      </c>
      <c r="I127" s="158">
        <f t="shared" si="11"/>
        <v>0</v>
      </c>
      <c r="J127" s="146">
        <f t="shared" si="7"/>
        <v>0</v>
      </c>
      <c r="K127" s="157" t="e">
        <f t="shared" si="8"/>
        <v>#DIV/0!</v>
      </c>
      <c r="L127" s="1"/>
    </row>
    <row r="128" ht="13.5">
      <c r="A128" s="62">
        <v>1170</v>
      </c>
      <c r="B128" s="54"/>
      <c r="C128" s="55" t="s">
        <v>59</v>
      </c>
      <c r="D128" s="71">
        <f>D129+D130</f>
        <v>814199</v>
      </c>
      <c r="E128" s="71">
        <f>SUM(E129:E130)</f>
        <v>510148</v>
      </c>
      <c r="F128" s="71">
        <f>SUM(F129:F130)</f>
        <v>510148</v>
      </c>
      <c r="G128" s="71">
        <f>G129+G130</f>
        <v>441540</v>
      </c>
      <c r="H128" s="33">
        <f t="shared" si="5"/>
        <v>86.55135372480143</v>
      </c>
      <c r="I128" s="33">
        <f t="shared" si="11"/>
        <v>86.55135372480143</v>
      </c>
      <c r="J128" s="33">
        <f t="shared" si="7"/>
        <v>-372659</v>
      </c>
      <c r="K128" s="34">
        <f t="shared" ref="K128:K130" si="12">G128/D128*100</f>
        <v>54.229985544074609</v>
      </c>
    </row>
    <row r="129" s="68" customFormat="1" ht="26.25">
      <c r="A129" s="159"/>
      <c r="B129" s="58">
        <v>2010</v>
      </c>
      <c r="C129" s="37" t="s">
        <v>60</v>
      </c>
      <c r="D129" s="38">
        <v>601400</v>
      </c>
      <c r="E129" s="38">
        <v>279600</v>
      </c>
      <c r="F129" s="38">
        <v>279600</v>
      </c>
      <c r="G129" s="38">
        <v>212600</v>
      </c>
      <c r="H129" s="141">
        <f t="shared" ref="H129:H130" si="13">G129/E129*100</f>
        <v>76.037195994277539</v>
      </c>
      <c r="I129" s="141">
        <f t="shared" si="11"/>
        <v>76.037195994277539</v>
      </c>
      <c r="J129" s="141">
        <f t="shared" ref="J129:J130" si="14">G129-D129</f>
        <v>-388800</v>
      </c>
      <c r="K129" s="155">
        <f t="shared" si="12"/>
        <v>35.350848021283667</v>
      </c>
      <c r="L129" s="1"/>
    </row>
    <row r="130" s="68" customFormat="1" ht="39">
      <c r="A130" s="154">
        <v>2000</v>
      </c>
      <c r="B130" s="64">
        <v>2111</v>
      </c>
      <c r="C130" s="65" t="s">
        <v>61</v>
      </c>
      <c r="D130" s="66">
        <v>212799</v>
      </c>
      <c r="E130" s="66">
        <v>230548</v>
      </c>
      <c r="F130" s="66">
        <v>230548</v>
      </c>
      <c r="G130" s="66">
        <v>228940</v>
      </c>
      <c r="H130" s="146">
        <f t="shared" si="13"/>
        <v>99.302531360063853</v>
      </c>
      <c r="I130" s="146">
        <f t="shared" si="11"/>
        <v>99.302531360063853</v>
      </c>
      <c r="J130" s="146">
        <f t="shared" si="14"/>
        <v>16141</v>
      </c>
      <c r="K130" s="157">
        <f t="shared" si="12"/>
        <v>107.58509203520694</v>
      </c>
      <c r="L130" s="1"/>
    </row>
    <row r="131" ht="13.5">
      <c r="A131" s="62">
        <v>2111</v>
      </c>
      <c r="B131" s="54"/>
      <c r="C131" s="55" t="s">
        <v>63</v>
      </c>
      <c r="D131" s="152">
        <f>D132+D133+D135+D134</f>
        <v>4160165.6600000001</v>
      </c>
      <c r="E131" s="152">
        <f>SUM(E132:E135)</f>
        <v>3781117.1699999999</v>
      </c>
      <c r="F131" s="152">
        <f>SUM(F132:F135)</f>
        <v>3781117.1699999999</v>
      </c>
      <c r="G131" s="152">
        <f>G132+G133+G135</f>
        <v>3664575.2199999997</v>
      </c>
      <c r="H131" s="33">
        <f t="shared" si="5"/>
        <v>96.917790569288272</v>
      </c>
      <c r="I131" s="160">
        <f t="shared" si="11"/>
        <v>96.917790569288272</v>
      </c>
      <c r="J131" s="33">
        <f t="shared" si="7"/>
        <v>-495590.44000000041</v>
      </c>
      <c r="K131" s="34">
        <f t="shared" si="8"/>
        <v>88.087242660428089</v>
      </c>
    </row>
    <row r="132" s="68" customFormat="1" ht="51.75">
      <c r="A132" s="159"/>
      <c r="B132" s="58">
        <v>3104</v>
      </c>
      <c r="C132" s="37" t="s">
        <v>68</v>
      </c>
      <c r="D132" s="38">
        <v>1376541.7</v>
      </c>
      <c r="E132" s="38">
        <v>2569385.7400000002</v>
      </c>
      <c r="F132" s="38">
        <v>2569385.7400000002</v>
      </c>
      <c r="G132" s="38">
        <v>2567923.2999999998</v>
      </c>
      <c r="H132" s="141">
        <f t="shared" si="5"/>
        <v>99.943082115805609</v>
      </c>
      <c r="I132" s="141">
        <f t="shared" si="11"/>
        <v>99.943082115805609</v>
      </c>
      <c r="J132" s="141">
        <f t="shared" si="7"/>
        <v>1191381.5999999999</v>
      </c>
      <c r="K132" s="155">
        <f t="shared" si="8"/>
        <v>186.54889277963755</v>
      </c>
      <c r="L132" s="1"/>
    </row>
    <row r="133" s="68" customFormat="1" ht="26.25">
      <c r="A133" s="154">
        <v>3000</v>
      </c>
      <c r="B133" s="76">
        <v>3121</v>
      </c>
      <c r="C133" s="49" t="s">
        <v>70</v>
      </c>
      <c r="D133" s="50">
        <v>718509.15000000002</v>
      </c>
      <c r="E133" s="50">
        <v>1211731.4299999999</v>
      </c>
      <c r="F133" s="50">
        <v>1211731.4299999999</v>
      </c>
      <c r="G133" s="50">
        <v>1096651.9199999999</v>
      </c>
      <c r="H133" s="146">
        <f t="shared" si="5"/>
        <v>90.50288643581689</v>
      </c>
      <c r="I133" s="145">
        <f t="shared" si="11"/>
        <v>90.50288643581689</v>
      </c>
      <c r="J133" s="146">
        <f t="shared" si="7"/>
        <v>378142.7699999999</v>
      </c>
      <c r="K133" s="157">
        <f t="shared" si="8"/>
        <v>152.62880368329337</v>
      </c>
      <c r="L133" s="1"/>
    </row>
    <row r="134" s="68" customFormat="1" ht="63.75">
      <c r="A134" s="161"/>
      <c r="B134" s="76">
        <v>3221</v>
      </c>
      <c r="C134" s="49" t="s">
        <v>158</v>
      </c>
      <c r="D134" s="50">
        <v>2029238</v>
      </c>
      <c r="E134" s="50">
        <v>0</v>
      </c>
      <c r="F134" s="50">
        <v>0</v>
      </c>
      <c r="G134" s="50">
        <v>0</v>
      </c>
      <c r="H134" s="146" t="e">
        <f t="shared" si="5"/>
        <v>#DIV/0!</v>
      </c>
      <c r="I134" s="142" t="e">
        <f t="shared" si="11"/>
        <v>#DIV/0!</v>
      </c>
      <c r="J134" s="146">
        <f t="shared" si="7"/>
        <v>-2029238</v>
      </c>
      <c r="K134" s="157">
        <f t="shared" si="8"/>
        <v>0</v>
      </c>
      <c r="L134" s="1"/>
    </row>
    <row r="135" s="68" customFormat="1" ht="26.25">
      <c r="A135" s="35" t="s">
        <v>67</v>
      </c>
      <c r="B135" s="90">
        <v>3242</v>
      </c>
      <c r="C135" s="91" t="s">
        <v>75</v>
      </c>
      <c r="D135" s="92">
        <v>35876.809999999998</v>
      </c>
      <c r="E135" s="92">
        <v>0</v>
      </c>
      <c r="F135" s="92">
        <v>0</v>
      </c>
      <c r="G135" s="92">
        <v>0</v>
      </c>
      <c r="H135" s="146" t="e">
        <f t="shared" si="5"/>
        <v>#DIV/0!</v>
      </c>
      <c r="I135" s="158" t="e">
        <f t="shared" si="11"/>
        <v>#DIV/0!</v>
      </c>
      <c r="J135" s="146">
        <f t="shared" si="7"/>
        <v>-35876.809999999998</v>
      </c>
      <c r="K135" s="157">
        <f t="shared" si="8"/>
        <v>0</v>
      </c>
      <c r="L135" s="1"/>
    </row>
    <row r="136" ht="13.5">
      <c r="A136" s="47" t="s">
        <v>69</v>
      </c>
      <c r="B136" s="54"/>
      <c r="C136" s="55" t="s">
        <v>76</v>
      </c>
      <c r="D136" s="152">
        <f>D137+D138+D139+D140</f>
        <v>1491929.8200000001</v>
      </c>
      <c r="E136" s="152">
        <f>SUM(E137:E139)</f>
        <v>4197743.7800000003</v>
      </c>
      <c r="F136" s="152">
        <f>SUM(F137:F139)</f>
        <v>4197743.7800000003</v>
      </c>
      <c r="G136" s="152">
        <f>SUM(G137:G139)</f>
        <v>4146387.7800000003</v>
      </c>
      <c r="H136" s="33">
        <f t="shared" si="5"/>
        <v>98.776580880312807</v>
      </c>
      <c r="I136" s="33"/>
      <c r="J136" s="33">
        <f t="shared" si="7"/>
        <v>2654457.96</v>
      </c>
      <c r="K136" s="34">
        <f t="shared" si="8"/>
        <v>277.9211008732301</v>
      </c>
    </row>
    <row r="137" s="68" customFormat="1" ht="13.5">
      <c r="A137" s="80"/>
      <c r="B137" s="58">
        <v>4030</v>
      </c>
      <c r="C137" s="37" t="s">
        <v>78</v>
      </c>
      <c r="D137" s="38">
        <v>325321.65000000002</v>
      </c>
      <c r="E137" s="38">
        <v>161849.76000000001</v>
      </c>
      <c r="F137" s="38">
        <v>161849.76000000001</v>
      </c>
      <c r="G137" s="38">
        <v>161773.76000000001</v>
      </c>
      <c r="H137" s="141">
        <f t="shared" si="5"/>
        <v>99.953042871364161</v>
      </c>
      <c r="I137" s="141">
        <f t="shared" si="11"/>
        <v>99.953042871364161</v>
      </c>
      <c r="J137" s="141">
        <f t="shared" si="7"/>
        <v>-163547.89000000001</v>
      </c>
      <c r="K137" s="157">
        <f t="shared" si="8"/>
        <v>49.72732678565967</v>
      </c>
      <c r="L137" s="1"/>
    </row>
    <row r="138" s="68" customFormat="1" ht="13.5">
      <c r="A138" s="154">
        <v>4000</v>
      </c>
      <c r="B138" s="60">
        <v>4040</v>
      </c>
      <c r="C138" s="43" t="s">
        <v>80</v>
      </c>
      <c r="D138" s="44">
        <v>665036.67000000004</v>
      </c>
      <c r="E138" s="44">
        <v>7226</v>
      </c>
      <c r="F138" s="44">
        <v>7226</v>
      </c>
      <c r="G138" s="44">
        <v>6686</v>
      </c>
      <c r="H138" s="141">
        <f t="shared" ref="H138:H185" si="15">G138/E138*100</f>
        <v>92.526985884306669</v>
      </c>
      <c r="I138" s="141">
        <f t="shared" si="11"/>
        <v>92.526985884306669</v>
      </c>
      <c r="J138" s="141">
        <f t="shared" ref="J138:J173" si="16">G138-D138</f>
        <v>-658350.67000000004</v>
      </c>
      <c r="K138" s="157">
        <f t="shared" ref="K138:K173" si="17">G138/D138*100</f>
        <v>1.005358095516748</v>
      </c>
      <c r="L138" s="1"/>
    </row>
    <row r="139" s="68" customFormat="1" ht="26.25">
      <c r="A139" s="35" t="s">
        <v>77</v>
      </c>
      <c r="B139" s="76">
        <v>4060</v>
      </c>
      <c r="C139" s="49" t="s">
        <v>82</v>
      </c>
      <c r="D139" s="50">
        <v>501571.5</v>
      </c>
      <c r="E139" s="50">
        <v>4028668.02</v>
      </c>
      <c r="F139" s="50">
        <v>4028668.02</v>
      </c>
      <c r="G139" s="50">
        <v>3977928.02</v>
      </c>
      <c r="H139" s="141">
        <f t="shared" si="15"/>
        <v>98.740526651784037</v>
      </c>
      <c r="I139" s="141">
        <f t="shared" si="11"/>
        <v>98.740526651784037</v>
      </c>
      <c r="J139" s="141">
        <f t="shared" si="16"/>
        <v>3476356.52</v>
      </c>
      <c r="K139" s="157">
        <f t="shared" si="17"/>
        <v>793.09291297452114</v>
      </c>
      <c r="L139" s="1"/>
    </row>
    <row r="140" s="68" customFormat="1" ht="13.5" hidden="1">
      <c r="A140" s="41" t="s">
        <v>79</v>
      </c>
      <c r="B140" s="90">
        <v>4082</v>
      </c>
      <c r="C140" s="91" t="s">
        <v>86</v>
      </c>
      <c r="D140" s="92">
        <v>0</v>
      </c>
      <c r="E140" s="92">
        <v>0</v>
      </c>
      <c r="F140" s="92">
        <v>0</v>
      </c>
      <c r="G140" s="92">
        <v>0</v>
      </c>
      <c r="H140" s="141" t="e">
        <f t="shared" si="15"/>
        <v>#DIV/0!</v>
      </c>
      <c r="I140" s="141" t="e">
        <f t="shared" si="11"/>
        <v>#DIV/0!</v>
      </c>
      <c r="J140" s="141">
        <f t="shared" si="16"/>
        <v>0</v>
      </c>
      <c r="K140" s="157" t="e">
        <f t="shared" si="17"/>
        <v>#DIV/0!</v>
      </c>
      <c r="L140" s="1"/>
    </row>
    <row r="141" ht="13.5">
      <c r="A141" s="47" t="s">
        <v>81</v>
      </c>
      <c r="B141" s="54"/>
      <c r="C141" s="55" t="s">
        <v>87</v>
      </c>
      <c r="D141" s="152">
        <f>D142+D143</f>
        <v>723.60000000000002</v>
      </c>
      <c r="E141" s="152">
        <f>SUM(E143)</f>
        <v>0</v>
      </c>
      <c r="F141" s="152">
        <f>SUM(F143)</f>
        <v>0</v>
      </c>
      <c r="G141" s="152">
        <f>G142+G143</f>
        <v>0</v>
      </c>
      <c r="H141" s="33" t="e">
        <f t="shared" si="15"/>
        <v>#DIV/0!</v>
      </c>
      <c r="I141" s="33"/>
      <c r="J141" s="33">
        <f t="shared" si="16"/>
        <v>-723.60000000000002</v>
      </c>
      <c r="K141" s="34"/>
    </row>
    <row r="142" s="68" customFormat="1" ht="26.25" hidden="1">
      <c r="A142" s="80"/>
      <c r="B142" s="58">
        <v>5011</v>
      </c>
      <c r="C142" s="43" t="s">
        <v>89</v>
      </c>
      <c r="D142" s="38">
        <v>0</v>
      </c>
      <c r="E142" s="38">
        <v>0</v>
      </c>
      <c r="F142" s="38">
        <v>0</v>
      </c>
      <c r="G142" s="38">
        <v>0</v>
      </c>
      <c r="H142" s="141" t="e">
        <f t="shared" si="15"/>
        <v>#DIV/0!</v>
      </c>
      <c r="I142" s="141" t="e">
        <f t="shared" si="11"/>
        <v>#DIV/0!</v>
      </c>
      <c r="J142" s="141">
        <f t="shared" si="16"/>
        <v>0</v>
      </c>
      <c r="K142" s="157" t="e">
        <f t="shared" si="17"/>
        <v>#DIV/0!</v>
      </c>
      <c r="L142" s="1"/>
    </row>
    <row r="143" s="68" customFormat="1" ht="26.25">
      <c r="A143" s="154">
        <v>5000</v>
      </c>
      <c r="B143" s="76">
        <v>5031</v>
      </c>
      <c r="C143" s="49" t="s">
        <v>93</v>
      </c>
      <c r="D143" s="50">
        <v>723.60000000000002</v>
      </c>
      <c r="E143" s="50">
        <v>0</v>
      </c>
      <c r="F143" s="50">
        <v>0</v>
      </c>
      <c r="G143" s="50">
        <v>0</v>
      </c>
      <c r="H143" s="142" t="e">
        <f t="shared" si="15"/>
        <v>#DIV/0!</v>
      </c>
      <c r="I143" s="142" t="e">
        <f t="shared" si="11"/>
        <v>#DIV/0!</v>
      </c>
      <c r="J143" s="142">
        <f t="shared" si="16"/>
        <v>-723.60000000000002</v>
      </c>
      <c r="K143" s="157">
        <f t="shared" si="17"/>
        <v>0</v>
      </c>
      <c r="L143" s="1"/>
    </row>
    <row r="144" ht="13.5">
      <c r="A144" s="57">
        <v>5011</v>
      </c>
      <c r="B144" s="54"/>
      <c r="C144" s="55" t="s">
        <v>96</v>
      </c>
      <c r="D144" s="152">
        <f>D146+D147</f>
        <v>6518937.8900000006</v>
      </c>
      <c r="E144" s="152">
        <f>SUM(E146:E148)</f>
        <v>1186845.98</v>
      </c>
      <c r="F144" s="152">
        <f>SUM(F146:F148)</f>
        <v>1186845.98</v>
      </c>
      <c r="G144" s="152">
        <f>SUM(G146:G148)</f>
        <v>362437.97999999998</v>
      </c>
      <c r="H144" s="33">
        <f t="shared" si="15"/>
        <v>30.537911920129684</v>
      </c>
      <c r="I144" s="160">
        <f t="shared" si="11"/>
        <v>30.537911920129684</v>
      </c>
      <c r="J144" s="33">
        <f t="shared" si="16"/>
        <v>-6156499.9100000001</v>
      </c>
      <c r="K144" s="34">
        <f t="shared" si="17"/>
        <v>5.5597704122319831</v>
      </c>
    </row>
    <row r="145" s="68" customFormat="1" ht="39" hidden="1">
      <c r="A145" s="59">
        <v>5031</v>
      </c>
      <c r="B145" s="162">
        <v>6020</v>
      </c>
      <c r="C145" s="37" t="s">
        <v>100</v>
      </c>
      <c r="D145" s="163">
        <v>0</v>
      </c>
      <c r="E145" s="163">
        <v>0</v>
      </c>
      <c r="F145" s="163">
        <v>0</v>
      </c>
      <c r="G145" s="163">
        <v>0</v>
      </c>
      <c r="H145" s="141" t="e">
        <f t="shared" si="15"/>
        <v>#DIV/0!</v>
      </c>
      <c r="I145" s="141" t="e">
        <f t="shared" si="11"/>
        <v>#DIV/0!</v>
      </c>
      <c r="J145" s="141">
        <f t="shared" si="16"/>
        <v>0</v>
      </c>
      <c r="K145" s="164" t="e">
        <f t="shared" si="17"/>
        <v>#DIV/0!</v>
      </c>
      <c r="L145" s="1"/>
    </row>
    <row r="146" s="68" customFormat="1" ht="13.5">
      <c r="A146" s="154">
        <v>6000</v>
      </c>
      <c r="B146" s="60">
        <v>6030</v>
      </c>
      <c r="C146" s="43" t="s">
        <v>102</v>
      </c>
      <c r="D146" s="44">
        <v>1221597.1000000001</v>
      </c>
      <c r="E146" s="44">
        <v>155999.98000000001</v>
      </c>
      <c r="F146" s="44">
        <v>155999.98000000001</v>
      </c>
      <c r="G146" s="44">
        <v>155999.98000000001</v>
      </c>
      <c r="H146" s="141">
        <f t="shared" si="15"/>
        <v>100</v>
      </c>
      <c r="I146" s="141">
        <f t="shared" si="11"/>
        <v>100</v>
      </c>
      <c r="J146" s="141">
        <f t="shared" si="16"/>
        <v>-1065597.1200000001</v>
      </c>
      <c r="K146" s="157">
        <f t="shared" si="17"/>
        <v>12.770166202915838</v>
      </c>
      <c r="L146" s="1"/>
      <c r="O146" s="68" t="e">
        <v>#DIV/0!</v>
      </c>
    </row>
    <row r="147" s="68" customFormat="1">
      <c r="A147" s="159">
        <v>6020</v>
      </c>
      <c r="B147" s="76">
        <v>6040</v>
      </c>
      <c r="C147" s="49" t="s">
        <v>104</v>
      </c>
      <c r="D147" s="50">
        <v>5297340.79</v>
      </c>
      <c r="E147" s="50">
        <v>141890</v>
      </c>
      <c r="F147" s="50">
        <v>141890</v>
      </c>
      <c r="G147" s="50">
        <v>139938</v>
      </c>
      <c r="H147" s="141">
        <f t="shared" si="15"/>
        <v>98.624286419057015</v>
      </c>
      <c r="I147" s="141">
        <f t="shared" si="11"/>
        <v>98.624286419057015</v>
      </c>
      <c r="J147" s="141">
        <f t="shared" si="16"/>
        <v>-5157402.79</v>
      </c>
      <c r="K147" s="157">
        <f t="shared" si="17"/>
        <v>2.6416650456804009</v>
      </c>
      <c r="L147" s="1"/>
    </row>
    <row r="148" s="68" customFormat="1" ht="26.25">
      <c r="A148" s="41" t="s">
        <v>101</v>
      </c>
      <c r="B148" s="76">
        <v>6090</v>
      </c>
      <c r="C148" s="49" t="s">
        <v>108</v>
      </c>
      <c r="D148" s="51">
        <v>0</v>
      </c>
      <c r="E148" s="51">
        <v>888956</v>
      </c>
      <c r="F148" s="51">
        <v>888956</v>
      </c>
      <c r="G148" s="51">
        <v>66500</v>
      </c>
      <c r="H148" s="142">
        <f t="shared" si="15"/>
        <v>7.4806852082667756</v>
      </c>
      <c r="I148" s="142">
        <f t="shared" si="11"/>
        <v>7.4806852082667756</v>
      </c>
      <c r="J148" s="142">
        <f t="shared" si="16"/>
        <v>66500</v>
      </c>
      <c r="K148" s="157" t="e">
        <f t="shared" si="17"/>
        <v>#DIV/0!</v>
      </c>
      <c r="L148" s="1"/>
    </row>
    <row r="149" ht="13.5">
      <c r="A149" s="47" t="s">
        <v>103</v>
      </c>
      <c r="B149" s="54"/>
      <c r="C149" s="55" t="s">
        <v>109</v>
      </c>
      <c r="D149" s="152">
        <f>D150+D154+D155+D156+D157+D158+D152+D153+D151</f>
        <v>12377985.199999999</v>
      </c>
      <c r="E149" s="152">
        <f>SUM(E150:E157)</f>
        <v>16178546</v>
      </c>
      <c r="F149" s="152">
        <f>SUM(F150:F157)</f>
        <v>16178546</v>
      </c>
      <c r="G149" s="152">
        <f>SUM(G150:G157)</f>
        <v>7241842.9699999997</v>
      </c>
      <c r="H149" s="33">
        <f t="shared" si="15"/>
        <v>44.762013656851487</v>
      </c>
      <c r="I149" s="160">
        <f t="shared" si="11"/>
        <v>44.762013656851487</v>
      </c>
      <c r="J149" s="33">
        <f t="shared" si="16"/>
        <v>-5136142.2299999995</v>
      </c>
      <c r="K149" s="34">
        <f t="shared" si="17"/>
        <v>58.505829931029481</v>
      </c>
    </row>
    <row r="150" s="68" customFormat="1">
      <c r="A150" s="80"/>
      <c r="B150" s="58">
        <v>7130</v>
      </c>
      <c r="C150" s="37" t="s">
        <v>110</v>
      </c>
      <c r="D150" s="38">
        <v>364990</v>
      </c>
      <c r="E150" s="38">
        <v>396000</v>
      </c>
      <c r="F150" s="38">
        <v>396000</v>
      </c>
      <c r="G150" s="38">
        <v>396000</v>
      </c>
      <c r="H150" s="141">
        <f t="shared" si="15"/>
        <v>100</v>
      </c>
      <c r="I150" s="141">
        <f t="shared" si="11"/>
        <v>100</v>
      </c>
      <c r="J150" s="141">
        <f t="shared" si="16"/>
        <v>31010</v>
      </c>
      <c r="K150" s="155">
        <f t="shared" si="17"/>
        <v>108.49612318145702</v>
      </c>
      <c r="L150" s="1"/>
    </row>
    <row r="151" s="68" customFormat="1">
      <c r="A151" s="80"/>
      <c r="B151" s="58">
        <v>7321</v>
      </c>
      <c r="C151" s="37" t="s">
        <v>159</v>
      </c>
      <c r="D151" s="38">
        <v>172761</v>
      </c>
      <c r="E151" s="38">
        <v>0</v>
      </c>
      <c r="F151" s="38">
        <v>0</v>
      </c>
      <c r="G151" s="38">
        <v>0</v>
      </c>
      <c r="H151" s="141" t="e">
        <f t="shared" si="15"/>
        <v>#DIV/0!</v>
      </c>
      <c r="I151" s="141" t="e">
        <f t="shared" si="11"/>
        <v>#DIV/0!</v>
      </c>
      <c r="J151" s="141">
        <f t="shared" si="16"/>
        <v>-172761</v>
      </c>
      <c r="K151" s="155">
        <f t="shared" si="17"/>
        <v>0</v>
      </c>
      <c r="L151" s="1"/>
    </row>
    <row r="152" s="68" customFormat="1" ht="38.25">
      <c r="A152" s="80"/>
      <c r="B152" s="58">
        <v>7363</v>
      </c>
      <c r="C152" s="37" t="s">
        <v>160</v>
      </c>
      <c r="D152" s="38">
        <v>3180797.6200000001</v>
      </c>
      <c r="E152" s="38">
        <v>0</v>
      </c>
      <c r="F152" s="38">
        <v>0</v>
      </c>
      <c r="G152" s="38">
        <v>0</v>
      </c>
      <c r="H152" s="141" t="e">
        <f t="shared" si="15"/>
        <v>#DIV/0!</v>
      </c>
      <c r="I152" s="141" t="e">
        <f t="shared" si="11"/>
        <v>#DIV/0!</v>
      </c>
      <c r="J152" s="141">
        <f t="shared" si="16"/>
        <v>-3180797.6200000001</v>
      </c>
      <c r="K152" s="156">
        <f t="shared" si="17"/>
        <v>0</v>
      </c>
      <c r="L152" s="1"/>
    </row>
    <row r="153" s="68" customFormat="1" ht="63.75">
      <c r="A153" s="80"/>
      <c r="B153" s="58">
        <v>7384</v>
      </c>
      <c r="C153" s="37" t="s">
        <v>161</v>
      </c>
      <c r="D153" s="38">
        <v>518284</v>
      </c>
      <c r="E153" s="38">
        <v>11708546</v>
      </c>
      <c r="F153" s="38">
        <v>11708546</v>
      </c>
      <c r="G153" s="38">
        <v>5345002.9699999997</v>
      </c>
      <c r="H153" s="141">
        <f t="shared" si="15"/>
        <v>45.650441737172144</v>
      </c>
      <c r="I153" s="141">
        <f t="shared" si="11"/>
        <v>45.650441737172144</v>
      </c>
      <c r="J153" s="141">
        <f t="shared" si="16"/>
        <v>4826718.9699999997</v>
      </c>
      <c r="K153" s="156">
        <f t="shared" si="17"/>
        <v>1031.2884383851324</v>
      </c>
      <c r="L153" s="1"/>
    </row>
    <row r="154" s="68" customFormat="1" ht="26.25" hidden="1">
      <c r="A154" s="154">
        <v>7000</v>
      </c>
      <c r="B154" s="60">
        <v>7350</v>
      </c>
      <c r="C154" s="43" t="s">
        <v>111</v>
      </c>
      <c r="D154" s="44">
        <v>0</v>
      </c>
      <c r="E154" s="44">
        <v>0</v>
      </c>
      <c r="F154" s="44">
        <v>0</v>
      </c>
      <c r="G154" s="44">
        <v>0</v>
      </c>
      <c r="H154" s="141" t="e">
        <f t="shared" si="15"/>
        <v>#DIV/0!</v>
      </c>
      <c r="I154" s="141" t="e">
        <f t="shared" si="11"/>
        <v>#DIV/0!</v>
      </c>
      <c r="J154" s="141">
        <f t="shared" si="16"/>
        <v>0</v>
      </c>
      <c r="K154" s="157" t="e">
        <f t="shared" si="17"/>
        <v>#DIV/0!</v>
      </c>
      <c r="L154" s="1"/>
    </row>
    <row r="155" s="68" customFormat="1" ht="38.25" hidden="1">
      <c r="A155" s="35" t="s">
        <v>162</v>
      </c>
      <c r="B155" s="60">
        <v>7363</v>
      </c>
      <c r="C155" s="43" t="s">
        <v>160</v>
      </c>
      <c r="D155" s="44">
        <v>0</v>
      </c>
      <c r="E155" s="44">
        <v>0</v>
      </c>
      <c r="F155" s="44">
        <v>0</v>
      </c>
      <c r="G155" s="44">
        <v>0</v>
      </c>
      <c r="H155" s="141" t="e">
        <f t="shared" si="15"/>
        <v>#DIV/0!</v>
      </c>
      <c r="I155" s="141" t="e">
        <f t="shared" si="11"/>
        <v>#DIV/0!</v>
      </c>
      <c r="J155" s="141">
        <f t="shared" si="16"/>
        <v>0</v>
      </c>
      <c r="K155" s="157" t="e">
        <f t="shared" si="17"/>
        <v>#DIV/0!</v>
      </c>
      <c r="L155" s="1"/>
    </row>
    <row r="156" s="68" customFormat="1">
      <c r="A156" s="41" t="s">
        <v>163</v>
      </c>
      <c r="B156" s="64">
        <v>7390</v>
      </c>
      <c r="C156" s="49" t="s">
        <v>113</v>
      </c>
      <c r="D156" s="66">
        <v>1747152.23</v>
      </c>
      <c r="E156" s="66">
        <v>4000000</v>
      </c>
      <c r="F156" s="66">
        <v>4000000</v>
      </c>
      <c r="G156" s="66">
        <v>1500840</v>
      </c>
      <c r="H156" s="141">
        <f t="shared" si="15"/>
        <v>37.521000000000001</v>
      </c>
      <c r="I156" s="141">
        <f t="shared" si="11"/>
        <v>37.521000000000001</v>
      </c>
      <c r="J156" s="141">
        <f t="shared" si="16"/>
        <v>-246312.22999999998</v>
      </c>
      <c r="K156" s="157">
        <f t="shared" si="17"/>
        <v>85.90207391373103</v>
      </c>
      <c r="L156" s="1"/>
    </row>
    <row r="157" s="68" customFormat="1" ht="26.25">
      <c r="A157" s="41" t="s">
        <v>164</v>
      </c>
      <c r="B157" s="76">
        <v>7461</v>
      </c>
      <c r="C157" s="49" t="s">
        <v>118</v>
      </c>
      <c r="D157" s="50">
        <v>6394000.3499999996</v>
      </c>
      <c r="E157" s="50">
        <v>74000</v>
      </c>
      <c r="F157" s="50">
        <v>74000</v>
      </c>
      <c r="G157" s="50">
        <v>0</v>
      </c>
      <c r="H157" s="141">
        <f t="shared" si="15"/>
        <v>0</v>
      </c>
      <c r="I157" s="141">
        <f t="shared" si="11"/>
        <v>0</v>
      </c>
      <c r="J157" s="141">
        <f t="shared" si="16"/>
        <v>-6394000.3499999996</v>
      </c>
      <c r="K157" s="157">
        <f t="shared" si="17"/>
        <v>0</v>
      </c>
      <c r="L157" s="1"/>
    </row>
    <row r="158" s="68" customFormat="1" ht="28.5" hidden="1" customHeight="1">
      <c r="A158" s="159"/>
      <c r="B158" s="76">
        <v>7700</v>
      </c>
      <c r="C158" s="49" t="s">
        <v>124</v>
      </c>
      <c r="D158" s="50">
        <v>0</v>
      </c>
      <c r="E158" s="50">
        <v>0</v>
      </c>
      <c r="F158" s="50">
        <v>0</v>
      </c>
      <c r="G158" s="50">
        <v>0</v>
      </c>
      <c r="H158" s="142" t="e">
        <f t="shared" si="15"/>
        <v>#DIV/0!</v>
      </c>
      <c r="I158" s="142" t="e">
        <f t="shared" si="11"/>
        <v>#DIV/0!</v>
      </c>
      <c r="J158" s="142">
        <f t="shared" si="16"/>
        <v>0</v>
      </c>
      <c r="K158" s="157" t="e">
        <f t="shared" si="17"/>
        <v>#DIV/0!</v>
      </c>
      <c r="L158" s="1"/>
    </row>
    <row r="159" ht="28.5" customHeight="1">
      <c r="A159" s="159"/>
      <c r="B159" s="165"/>
      <c r="C159" s="55" t="s">
        <v>125</v>
      </c>
      <c r="D159" s="166">
        <f>D161+D166+D160+D162</f>
        <v>7826479.3499999996</v>
      </c>
      <c r="E159" s="166">
        <f>SUM(E160:E165)</f>
        <v>8535764.8000000007</v>
      </c>
      <c r="F159" s="166">
        <f>SUM(F160:F165)</f>
        <v>8535764.8000000007</v>
      </c>
      <c r="G159" s="166">
        <f>SUM(G160:G165)</f>
        <v>7072942.0899999999</v>
      </c>
      <c r="H159" s="33">
        <f t="shared" si="15"/>
        <v>82.862429503680787</v>
      </c>
      <c r="I159" s="160">
        <f t="shared" si="11"/>
        <v>82.862429503680787</v>
      </c>
      <c r="J159" s="33">
        <f t="shared" si="16"/>
        <v>-753537.25999999978</v>
      </c>
      <c r="K159" s="167">
        <f t="shared" si="17"/>
        <v>90.371951086793572</v>
      </c>
    </row>
    <row r="160" s="68" customFormat="1" ht="37.5" customHeight="1">
      <c r="A160" s="159"/>
      <c r="B160" s="74">
        <v>8110</v>
      </c>
      <c r="C160" s="168" t="s">
        <v>127</v>
      </c>
      <c r="D160" s="129">
        <v>365420.02000000002</v>
      </c>
      <c r="E160" s="129">
        <v>37344.800000000003</v>
      </c>
      <c r="F160" s="129">
        <v>37344.800000000003</v>
      </c>
      <c r="G160" s="129">
        <v>37344.800000000003</v>
      </c>
      <c r="H160" s="141">
        <f t="shared" si="15"/>
        <v>100</v>
      </c>
      <c r="I160" s="141">
        <f t="shared" si="11"/>
        <v>100</v>
      </c>
      <c r="J160" s="141">
        <f t="shared" si="16"/>
        <v>-328075.22000000003</v>
      </c>
      <c r="K160" s="40">
        <f t="shared" si="17"/>
        <v>10.219691849395662</v>
      </c>
      <c r="L160" s="1"/>
    </row>
    <row r="161" s="68" customFormat="1" ht="13.5">
      <c r="A161" s="154">
        <v>8000</v>
      </c>
      <c r="B161" s="58">
        <v>8130</v>
      </c>
      <c r="C161" s="37" t="s">
        <v>129</v>
      </c>
      <c r="D161" s="44">
        <v>46040</v>
      </c>
      <c r="E161" s="44">
        <v>35000</v>
      </c>
      <c r="F161" s="44">
        <v>35000</v>
      </c>
      <c r="G161" s="44">
        <v>35000</v>
      </c>
      <c r="H161" s="145">
        <f t="shared" si="15"/>
        <v>100</v>
      </c>
      <c r="I161" s="145">
        <f t="shared" si="11"/>
        <v>100</v>
      </c>
      <c r="J161" s="145">
        <f t="shared" si="16"/>
        <v>-11040</v>
      </c>
      <c r="K161" s="46">
        <f t="shared" si="17"/>
        <v>76.020851433536052</v>
      </c>
      <c r="L161" s="1"/>
    </row>
    <row r="162" s="68" customFormat="1">
      <c r="A162" s="169"/>
      <c r="B162" s="64">
        <v>8230</v>
      </c>
      <c r="C162" s="65" t="s">
        <v>131</v>
      </c>
      <c r="D162" s="44">
        <v>7415019.3300000001</v>
      </c>
      <c r="E162" s="44">
        <v>7532420</v>
      </c>
      <c r="F162" s="44">
        <v>7532420</v>
      </c>
      <c r="G162" s="44">
        <v>6219633.4400000004</v>
      </c>
      <c r="H162" s="145">
        <f t="shared" si="15"/>
        <v>82.571516723708982</v>
      </c>
      <c r="I162" s="145">
        <f t="shared" si="11"/>
        <v>82.571516723708982</v>
      </c>
      <c r="J162" s="145">
        <f t="shared" si="16"/>
        <v>-1195385.8899999997</v>
      </c>
      <c r="K162" s="46">
        <f t="shared" si="17"/>
        <v>83.878856725785511</v>
      </c>
      <c r="L162" s="1"/>
    </row>
    <row r="163" s="68" customFormat="1">
      <c r="A163" s="169"/>
      <c r="B163" s="60">
        <v>8240</v>
      </c>
      <c r="C163" s="43" t="s">
        <v>165</v>
      </c>
      <c r="D163" s="50">
        <v>0</v>
      </c>
      <c r="E163" s="50">
        <v>100000</v>
      </c>
      <c r="F163" s="50">
        <v>100000</v>
      </c>
      <c r="G163" s="50">
        <v>0</v>
      </c>
      <c r="H163" s="145">
        <f t="shared" si="15"/>
        <v>0</v>
      </c>
      <c r="I163" s="145">
        <f t="shared" si="11"/>
        <v>0</v>
      </c>
      <c r="J163" s="145">
        <f t="shared" si="16"/>
        <v>0</v>
      </c>
      <c r="K163" s="46" t="e">
        <f t="shared" si="17"/>
        <v>#DIV/0!</v>
      </c>
      <c r="L163" s="1"/>
    </row>
    <row r="164" s="68" customFormat="1">
      <c r="A164" s="169"/>
      <c r="B164" s="60">
        <v>8312</v>
      </c>
      <c r="C164" s="43" t="s">
        <v>166</v>
      </c>
      <c r="D164" s="50">
        <v>0</v>
      </c>
      <c r="E164" s="50">
        <v>700000</v>
      </c>
      <c r="F164" s="50">
        <v>700000</v>
      </c>
      <c r="G164" s="50">
        <v>681963.84999999998</v>
      </c>
      <c r="H164" s="145">
        <f t="shared" si="15"/>
        <v>97.423407142857144</v>
      </c>
      <c r="I164" s="145">
        <f t="shared" si="11"/>
        <v>97.423407142857144</v>
      </c>
      <c r="J164" s="145">
        <f t="shared" si="16"/>
        <v>681963.84999999998</v>
      </c>
      <c r="K164" s="46" t="e">
        <f t="shared" si="17"/>
        <v>#DIV/0!</v>
      </c>
      <c r="L164" s="1"/>
    </row>
    <row r="165" s="68" customFormat="1" ht="26.25">
      <c r="A165" s="169"/>
      <c r="B165" s="60">
        <v>8330</v>
      </c>
      <c r="C165" s="43" t="s">
        <v>132</v>
      </c>
      <c r="D165" s="50">
        <v>0</v>
      </c>
      <c r="E165" s="50">
        <v>131000</v>
      </c>
      <c r="F165" s="50">
        <v>131000</v>
      </c>
      <c r="G165" s="50">
        <v>99000</v>
      </c>
      <c r="H165" s="145">
        <f t="shared" si="15"/>
        <v>75.572519083969468</v>
      </c>
      <c r="I165" s="145">
        <f t="shared" si="11"/>
        <v>75.572519083969468</v>
      </c>
      <c r="J165" s="145">
        <f t="shared" si="16"/>
        <v>99000</v>
      </c>
      <c r="K165" s="46" t="e">
        <f t="shared" si="17"/>
        <v>#DIV/0!</v>
      </c>
      <c r="L165" s="1"/>
    </row>
    <row r="166" s="68" customFormat="1" ht="13.5" hidden="1">
      <c r="A166" s="35" t="s">
        <v>128</v>
      </c>
      <c r="B166" s="76">
        <v>8312</v>
      </c>
      <c r="C166" s="49" t="s">
        <v>166</v>
      </c>
      <c r="D166" s="50">
        <v>0</v>
      </c>
      <c r="E166" s="50">
        <v>0</v>
      </c>
      <c r="F166" s="50">
        <v>0</v>
      </c>
      <c r="G166" s="50">
        <v>0</v>
      </c>
      <c r="H166" s="146" t="e">
        <f t="shared" si="15"/>
        <v>#DIV/0!</v>
      </c>
      <c r="I166" s="146" t="e">
        <f t="shared" si="11"/>
        <v>#DIV/0!</v>
      </c>
      <c r="J166" s="146">
        <f t="shared" si="16"/>
        <v>0</v>
      </c>
      <c r="K166" s="52" t="e">
        <f t="shared" si="17"/>
        <v>#DIV/0!</v>
      </c>
      <c r="L166" s="1"/>
    </row>
    <row r="167" ht="28.5" customHeight="1">
      <c r="A167" s="159"/>
      <c r="B167" s="165"/>
      <c r="C167" s="55" t="s">
        <v>135</v>
      </c>
      <c r="D167" s="166">
        <f>D169</f>
        <v>748800</v>
      </c>
      <c r="E167" s="166">
        <f>SUM(E168:E169)</f>
        <v>2691312.8799999999</v>
      </c>
      <c r="F167" s="166">
        <f>SUM(F168:F169)</f>
        <v>2691312.8799999999</v>
      </c>
      <c r="G167" s="166">
        <f>SUM(G168:G169)</f>
        <v>2691312.8799999999</v>
      </c>
      <c r="H167" s="33">
        <f t="shared" si="15"/>
        <v>100</v>
      </c>
      <c r="I167" s="160">
        <f t="shared" si="11"/>
        <v>100</v>
      </c>
      <c r="J167" s="33">
        <f t="shared" si="16"/>
        <v>1942512.8799999999</v>
      </c>
      <c r="K167" s="34">
        <f t="shared" si="17"/>
        <v>359.41678418803417</v>
      </c>
    </row>
    <row r="168" s="68" customFormat="1" ht="63.75">
      <c r="A168" s="159"/>
      <c r="B168" s="170">
        <v>9580</v>
      </c>
      <c r="C168" s="88" t="s">
        <v>167</v>
      </c>
      <c r="D168" s="171">
        <v>0</v>
      </c>
      <c r="E168" s="171">
        <v>2618896</v>
      </c>
      <c r="F168" s="171">
        <v>2618896</v>
      </c>
      <c r="G168" s="171">
        <v>2618896</v>
      </c>
      <c r="H168" s="172">
        <f t="shared" si="15"/>
        <v>100</v>
      </c>
      <c r="I168" s="172">
        <f t="shared" si="11"/>
        <v>100</v>
      </c>
      <c r="J168" s="172">
        <f t="shared" si="16"/>
        <v>2618896</v>
      </c>
      <c r="K168" s="143" t="e">
        <f t="shared" si="17"/>
        <v>#DIV/0!</v>
      </c>
      <c r="L168" s="1"/>
    </row>
    <row r="169" s="68" customFormat="1" ht="39">
      <c r="A169" s="173"/>
      <c r="B169" s="81">
        <v>9800</v>
      </c>
      <c r="C169" s="174" t="s">
        <v>139</v>
      </c>
      <c r="D169" s="66">
        <v>748800</v>
      </c>
      <c r="E169" s="66">
        <v>72416.880000000005</v>
      </c>
      <c r="F169" s="66">
        <v>72416.880000000005</v>
      </c>
      <c r="G169" s="66">
        <v>72416.880000000005</v>
      </c>
      <c r="H169" s="142">
        <f t="shared" si="15"/>
        <v>100</v>
      </c>
      <c r="I169" s="142">
        <f t="shared" si="11"/>
        <v>100</v>
      </c>
      <c r="J169" s="142">
        <f t="shared" si="16"/>
        <v>-676383.12</v>
      </c>
      <c r="K169" s="85">
        <f t="shared" si="17"/>
        <v>9.6710576923076932</v>
      </c>
      <c r="L169" s="1"/>
    </row>
    <row r="170" ht="16.5">
      <c r="A170" s="173"/>
      <c r="B170" s="175"/>
      <c r="C170" s="176" t="s">
        <v>168</v>
      </c>
      <c r="D170" s="177">
        <f>D109+D113+D131+D136+D144+D149+D159+D141+D128+D167</f>
        <v>59641721.24000001</v>
      </c>
      <c r="E170" s="177">
        <f>E109+E113+E131+E136+E144+E149+E159+E141+E128+E167</f>
        <v>72659144.859999999</v>
      </c>
      <c r="F170" s="177">
        <f>F109+F113+F131+F136+F144+F149+F159+F141+F128+F167</f>
        <v>72659144.859999999</v>
      </c>
      <c r="G170" s="177">
        <f>G109+G113+G131+G136+G144+G149+G159+G141+G128+G167</f>
        <v>57376871.639999993</v>
      </c>
      <c r="H170" s="178">
        <f t="shared" si="15"/>
        <v>78.967171648598438</v>
      </c>
      <c r="I170" s="178">
        <f t="shared" si="11"/>
        <v>78.967171648598438</v>
      </c>
      <c r="J170" s="178">
        <f t="shared" si="16"/>
        <v>-2264849.6000000164</v>
      </c>
      <c r="K170" s="179">
        <f t="shared" si="17"/>
        <v>96.202575054991797</v>
      </c>
    </row>
    <row r="171" ht="15.75">
      <c r="A171" s="47" t="s">
        <v>169</v>
      </c>
      <c r="B171" s="180"/>
      <c r="C171" s="181" t="s">
        <v>170</v>
      </c>
      <c r="D171" s="182"/>
      <c r="E171" s="182"/>
      <c r="F171" s="182"/>
      <c r="G171" s="182"/>
      <c r="H171" s="183"/>
      <c r="I171" s="183"/>
      <c r="J171" s="183"/>
      <c r="K171" s="184"/>
    </row>
    <row r="172" s="68" customFormat="1" ht="25.5">
      <c r="A172" s="185" t="s">
        <v>141</v>
      </c>
      <c r="B172" s="186">
        <v>8831</v>
      </c>
      <c r="C172" s="187" t="s">
        <v>143</v>
      </c>
      <c r="D172" s="188">
        <v>0</v>
      </c>
      <c r="E172" s="188">
        <v>165000</v>
      </c>
      <c r="F172" s="188">
        <v>165000</v>
      </c>
      <c r="G172" s="188">
        <v>0</v>
      </c>
      <c r="H172" s="172">
        <f t="shared" si="15"/>
        <v>0</v>
      </c>
      <c r="I172" s="172">
        <f t="shared" si="11"/>
        <v>0</v>
      </c>
      <c r="J172" s="172">
        <f t="shared" si="16"/>
        <v>0</v>
      </c>
      <c r="K172" s="143" t="e">
        <f t="shared" si="17"/>
        <v>#DIV/0!</v>
      </c>
      <c r="L172" s="1"/>
    </row>
    <row r="173" s="68" customFormat="1" ht="25.5">
      <c r="A173" s="104"/>
      <c r="B173" s="189">
        <v>8832</v>
      </c>
      <c r="C173" s="190" t="s">
        <v>171</v>
      </c>
      <c r="D173" s="191">
        <v>-199191.84</v>
      </c>
      <c r="E173" s="191">
        <v>-165000</v>
      </c>
      <c r="F173" s="191">
        <v>-165000</v>
      </c>
      <c r="G173" s="92">
        <v>-144945.75</v>
      </c>
      <c r="H173" s="158">
        <f t="shared" si="15"/>
        <v>87.845909090909089</v>
      </c>
      <c r="I173" s="158">
        <f t="shared" ref="I173" si="18">G173/F173*100</f>
        <v>87.845909090909089</v>
      </c>
      <c r="J173" s="158">
        <f t="shared" si="16"/>
        <v>54246.089999999997</v>
      </c>
      <c r="K173" s="192">
        <f t="shared" si="17"/>
        <v>72.766911536135211</v>
      </c>
      <c r="L173" s="1"/>
    </row>
    <row r="174">
      <c r="A174" s="108">
        <v>8831</v>
      </c>
      <c r="B174" s="193"/>
      <c r="C174" s="194" t="s">
        <v>172</v>
      </c>
      <c r="D174" s="195"/>
      <c r="E174" s="196"/>
      <c r="F174" s="196"/>
      <c r="G174" s="195"/>
      <c r="H174" s="197"/>
      <c r="I174" s="197"/>
      <c r="J174" s="197"/>
      <c r="K174" s="198"/>
    </row>
    <row r="175">
      <c r="A175" s="199">
        <v>8832</v>
      </c>
      <c r="B175" s="116">
        <v>200000</v>
      </c>
      <c r="C175" s="117" t="s">
        <v>145</v>
      </c>
      <c r="D175" s="118"/>
      <c r="E175" s="118">
        <f>E176</f>
        <v>34609298.409999996</v>
      </c>
      <c r="F175" s="118"/>
      <c r="G175" s="118">
        <f>G176</f>
        <v>18255993.489999998</v>
      </c>
      <c r="H175" s="200">
        <f t="shared" si="15"/>
        <v>52.748811240637913</v>
      </c>
      <c r="I175" s="200"/>
      <c r="J175" s="129"/>
      <c r="K175" s="201"/>
    </row>
    <row r="176" s="139" customFormat="1" ht="15.75" customHeight="1">
      <c r="A176" s="202"/>
      <c r="B176" s="203">
        <v>208000</v>
      </c>
      <c r="C176" s="204" t="s">
        <v>146</v>
      </c>
      <c r="D176" s="205"/>
      <c r="E176" s="205">
        <f>E177+E179</f>
        <v>34609298.409999996</v>
      </c>
      <c r="F176" s="205"/>
      <c r="G176" s="205">
        <f>G177+G179-G178</f>
        <v>18255993.489999998</v>
      </c>
      <c r="H176" s="148">
        <f t="shared" si="15"/>
        <v>52.748811240637913</v>
      </c>
      <c r="I176" s="148"/>
      <c r="J176" s="206"/>
      <c r="K176" s="207"/>
      <c r="L176" s="144"/>
    </row>
    <row r="177" s="139" customFormat="1">
      <c r="A177" s="208">
        <v>200000</v>
      </c>
      <c r="B177" s="209">
        <v>208100</v>
      </c>
      <c r="C177" s="210" t="s">
        <v>147</v>
      </c>
      <c r="D177" s="206"/>
      <c r="E177" s="128">
        <v>16435744.529999999</v>
      </c>
      <c r="F177" s="206"/>
      <c r="G177" s="206">
        <v>17889593.649999999</v>
      </c>
      <c r="H177" s="145">
        <f t="shared" si="15"/>
        <v>108.84565416155199</v>
      </c>
      <c r="I177" s="145"/>
      <c r="J177" s="206"/>
      <c r="K177" s="207"/>
      <c r="L177" s="144"/>
    </row>
    <row r="178" s="139" customFormat="1">
      <c r="A178" s="211">
        <v>208000</v>
      </c>
      <c r="B178" s="209">
        <v>208200</v>
      </c>
      <c r="C178" s="210" t="s">
        <v>148</v>
      </c>
      <c r="D178" s="206"/>
      <c r="E178" s="206">
        <v>0</v>
      </c>
      <c r="F178" s="206"/>
      <c r="G178" s="128">
        <v>12488640.050000001</v>
      </c>
      <c r="H178" s="145"/>
      <c r="I178" s="145"/>
      <c r="J178" s="206"/>
      <c r="K178" s="207"/>
      <c r="L178" s="144"/>
    </row>
    <row r="179" s="139" customFormat="1" ht="25.5">
      <c r="A179" s="211">
        <v>208100</v>
      </c>
      <c r="B179" s="209">
        <v>208400</v>
      </c>
      <c r="C179" s="210" t="s">
        <v>150</v>
      </c>
      <c r="D179" s="206"/>
      <c r="E179" s="206">
        <v>18173553.879999999</v>
      </c>
      <c r="F179" s="206"/>
      <c r="G179" s="128">
        <v>12855039.890000001</v>
      </c>
      <c r="H179" s="145">
        <f t="shared" si="15"/>
        <v>70.73487098275794</v>
      </c>
      <c r="I179" s="145"/>
      <c r="J179" s="206"/>
      <c r="K179" s="207"/>
      <c r="L179" s="144"/>
    </row>
    <row r="180" s="139" customFormat="1">
      <c r="A180" s="211"/>
      <c r="B180" s="203">
        <v>600000</v>
      </c>
      <c r="C180" s="204" t="s">
        <v>151</v>
      </c>
      <c r="D180" s="205"/>
      <c r="E180" s="205">
        <f>E181</f>
        <v>34609298.409999996</v>
      </c>
      <c r="F180" s="205"/>
      <c r="G180" s="124">
        <f>G181</f>
        <v>18255993.489999998</v>
      </c>
      <c r="H180" s="148">
        <f t="shared" si="15"/>
        <v>52.748811240637913</v>
      </c>
      <c r="I180" s="148"/>
      <c r="J180" s="206"/>
      <c r="K180" s="207"/>
      <c r="L180" s="144"/>
    </row>
    <row r="181" s="139" customFormat="1">
      <c r="A181" s="211">
        <v>208400</v>
      </c>
      <c r="B181" s="203">
        <v>602000</v>
      </c>
      <c r="C181" s="204" t="s">
        <v>152</v>
      </c>
      <c r="D181" s="205"/>
      <c r="E181" s="205">
        <f>E182+E185</f>
        <v>34609298.409999996</v>
      </c>
      <c r="F181" s="205"/>
      <c r="G181" s="124">
        <f>G182+G185-G183</f>
        <v>18255993.489999998</v>
      </c>
      <c r="H181" s="148">
        <f t="shared" si="15"/>
        <v>52.748811240637913</v>
      </c>
      <c r="I181" s="148"/>
      <c r="J181" s="206"/>
      <c r="K181" s="207"/>
      <c r="L181" s="144"/>
    </row>
    <row r="182" s="139" customFormat="1">
      <c r="A182" s="211">
        <v>600000</v>
      </c>
      <c r="B182" s="209">
        <v>602100</v>
      </c>
      <c r="C182" s="210" t="s">
        <v>147</v>
      </c>
      <c r="D182" s="206"/>
      <c r="E182" s="206">
        <v>16435744.529999999</v>
      </c>
      <c r="F182" s="206"/>
      <c r="G182" s="128">
        <v>17889593.649999999</v>
      </c>
      <c r="H182" s="145">
        <f t="shared" si="15"/>
        <v>108.84565416155199</v>
      </c>
      <c r="I182" s="145"/>
      <c r="J182" s="206"/>
      <c r="K182" s="207"/>
      <c r="L182" s="144"/>
    </row>
    <row r="183" s="139" customFormat="1">
      <c r="A183" s="211">
        <v>602000</v>
      </c>
      <c r="B183" s="209">
        <v>602200</v>
      </c>
      <c r="C183" s="210" t="s">
        <v>148</v>
      </c>
      <c r="D183" s="206"/>
      <c r="E183" s="206">
        <v>0</v>
      </c>
      <c r="F183" s="206"/>
      <c r="G183" s="128">
        <v>12488640.050000001</v>
      </c>
      <c r="H183" s="145"/>
      <c r="I183" s="145"/>
      <c r="J183" s="206"/>
      <c r="K183" s="207"/>
      <c r="L183" s="144"/>
    </row>
    <row r="184" s="139" customFormat="1" hidden="1">
      <c r="A184" s="211"/>
      <c r="B184" s="212">
        <v>602304</v>
      </c>
      <c r="C184" s="213" t="s">
        <v>149</v>
      </c>
      <c r="D184" s="214"/>
      <c r="E184" s="214">
        <v>0</v>
      </c>
      <c r="F184" s="214"/>
      <c r="G184" s="215">
        <v>0</v>
      </c>
      <c r="H184" s="146"/>
      <c r="I184" s="146"/>
      <c r="J184" s="214"/>
      <c r="K184" s="216"/>
      <c r="L184" s="144"/>
    </row>
    <row r="185" s="68" customFormat="1" ht="26.25">
      <c r="A185" s="130">
        <v>602100</v>
      </c>
      <c r="B185" s="217">
        <v>602400</v>
      </c>
      <c r="C185" s="218" t="s">
        <v>150</v>
      </c>
      <c r="D185" s="219"/>
      <c r="E185" s="219">
        <v>18173553.879999999</v>
      </c>
      <c r="F185" s="219"/>
      <c r="G185" s="219">
        <v>12855039.890000001</v>
      </c>
      <c r="H185" s="158">
        <f t="shared" si="15"/>
        <v>70.73487098275794</v>
      </c>
      <c r="I185" s="158"/>
      <c r="J185" s="219"/>
      <c r="K185" s="220"/>
      <c r="L185" s="1"/>
    </row>
    <row r="186">
      <c r="A186" s="130"/>
      <c r="D186" s="77"/>
      <c r="E186" s="77"/>
      <c r="F186" s="77"/>
      <c r="G186" s="77"/>
      <c r="H186" s="77"/>
      <c r="I186" s="77"/>
      <c r="J186" s="77"/>
      <c r="K186" s="77"/>
    </row>
    <row r="187" hidden="1">
      <c r="A187" s="130">
        <v>602400</v>
      </c>
      <c r="C187" t="s">
        <v>173</v>
      </c>
      <c r="E187" s="77">
        <f>E98+[1]Лист1!$E$106+E101-E92-E99-E94</f>
        <v>-289681576.58999991</v>
      </c>
      <c r="G187" s="221">
        <f>G98+[1]Лист1!$G$106+G101-G92-G99+G100</f>
        <v>-292121979.57999992</v>
      </c>
    </row>
    <row r="188" hidden="1"/>
    <row r="189" hidden="1">
      <c r="E189" s="221"/>
    </row>
    <row r="190" hidden="1"/>
    <row r="191" hidden="1">
      <c r="C191" t="s">
        <v>174</v>
      </c>
      <c r="E191" s="221">
        <f>E177+[1]Лист1!$E$136+E179-E170+E172+E173-E178</f>
        <v>-30933971.170000002</v>
      </c>
      <c r="G191" s="221">
        <f>G177+[1]Лист1!$G$136-G173-G172+G179-G170-G178</f>
        <v>-33318291.529999997</v>
      </c>
      <c r="H191" s="221"/>
      <c r="I191" s="221"/>
    </row>
    <row r="192" hidden="1"/>
    <row r="193" s="222" customFormat="1" ht="39.75" customHeight="1">
      <c r="A193" s="223" t="s">
        <v>175</v>
      </c>
      <c r="B193" s="223"/>
      <c r="C193" s="223"/>
      <c r="E193" s="224" t="s">
        <v>176</v>
      </c>
      <c r="F193" s="225"/>
      <c r="G193" s="225"/>
      <c r="H193" s="225"/>
      <c r="I193" s="225"/>
      <c r="K193" s="226"/>
      <c r="L193" s="227"/>
      <c r="M193" s="226"/>
      <c r="N193" s="226"/>
      <c r="O193" s="228"/>
      <c r="P193" s="228"/>
      <c r="Q193" s="228"/>
      <c r="R193" s="228"/>
    </row>
    <row r="196">
      <c r="D196" t="s">
        <v>177</v>
      </c>
      <c r="E196" s="77">
        <f>E104+[2]Лист1!$E$105+E107-E92-E105-E94</f>
        <v>1.1920928955078125e-07</v>
      </c>
      <c r="G196" s="77">
        <f>G104+[2]Лист1!$G$105+G107-G92-G105+G106</f>
        <v>6.891787052154541e-08</v>
      </c>
    </row>
    <row r="199">
      <c r="D199" t="s">
        <v>178</v>
      </c>
      <c r="E199" s="77">
        <f>E182+[2]Лист1!$E$144+E185-E170+E172+E173-E183</f>
        <v>0</v>
      </c>
      <c r="G199" s="77">
        <f>G182+[2]Лист1!$G$144+G185-G183-G170-G173+G172</f>
        <v>7.4505805969238281e-09</v>
      </c>
    </row>
  </sheetData>
  <mergeCells count="15">
    <mergeCell ref="J1:K4"/>
    <mergeCell ref="A6:L6"/>
    <mergeCell ref="A7:L7"/>
    <mergeCell ref="A9:A10"/>
    <mergeCell ref="B9:B10"/>
    <mergeCell ref="C9:C10"/>
    <mergeCell ref="D9:D10"/>
    <mergeCell ref="E9:E10"/>
    <mergeCell ref="F9:F10"/>
    <mergeCell ref="G9:G10"/>
    <mergeCell ref="H9:I9"/>
    <mergeCell ref="J9:K9"/>
    <mergeCell ref="A19:A21"/>
    <mergeCell ref="A27:A29"/>
    <mergeCell ref="A193:C193"/>
  </mergeCells>
  <printOptions headings="0" gridLines="0" horizontalCentered="0" verticalCentered="0"/>
  <pageMargins left="0.39370078740157477" right="0.39370078740157477" top="0.39370078740157477" bottom="0.39370078740157477" header="0" footer="0"/>
  <pageSetup paperSize="9" scale="53" fitToWidth="1" fitToHeight="0" pageOrder="downThenOver" orientation="portrait" usePrinterDefaults="1" blackAndWhite="0" draft="0" cellComments="none" useFirstPageNumber="0" errors="displayed" horizontalDpi="300" verticalDpi="300" copies="1"/>
  <headerFooter differentFirst="1" scaleWithDoc="0">
    <oddHeader>&amp;C
&amp;P&amp;R
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ONLYOFFICE/8.1.3.4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СТАРОДУБ Людмила Олександрівна</cp:lastModifiedBy>
  <cp:revision>9</cp:revision>
  <dcterms:created xsi:type="dcterms:W3CDTF">2020-04-02T08:10:37Z</dcterms:created>
  <dcterms:modified xsi:type="dcterms:W3CDTF">2025-02-20T12:27:23Z</dcterms:modified>
</cp:coreProperties>
</file>