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3"/>
  </sheets>
  <externalReferences>
    <externalReference r:id="rId1"/>
    <externalReference r:id="rId2"/>
  </externalReferences>
  <definedNames>
    <definedName name="_xlnm.Print_Area" localSheetId="0">Лист1!$A$1:$K$180</definedName>
  </definedNames>
  <calcPr/>
</workbook>
</file>

<file path=xl/sharedStrings.xml><?xml version="1.0" encoding="utf-8"?>
<sst xmlns="http://schemas.openxmlformats.org/spreadsheetml/2006/main" count="171" uniqueCount="171">
  <si>
    <t xml:space="preserve">Додаток 2
до рішення виконавчого комітету Менської міської ради 26 квітня 2024 року № 150</t>
  </si>
  <si>
    <t xml:space="preserve">Звіт про виконання бюджету Менської ТГ за 1 півріччя 2024 року</t>
  </si>
  <si>
    <t xml:space="preserve">Видаткова частина бюджету</t>
  </si>
  <si>
    <t>грн.</t>
  </si>
  <si>
    <t xml:space="preserve">Код, Наказ МФУ від 20.09.2017 № 793</t>
  </si>
  <si>
    <t xml:space="preserve">Код, Наказ МФУ від 17.12.2020 № 781</t>
  </si>
  <si>
    <t>Назва</t>
  </si>
  <si>
    <t xml:space="preserve">Виконано за 1 півріччя 2023 року</t>
  </si>
  <si>
    <t xml:space="preserve">Бюджет на 2024 рік з урахуванням змін</t>
  </si>
  <si>
    <t xml:space="preserve">Бюджет на 1 півріччя 2024 року з урахуванням змін </t>
  </si>
  <si>
    <t xml:space="preserve">Виконано за 1 півріччя 2024 року</t>
  </si>
  <si>
    <t xml:space="preserve">% виконання</t>
  </si>
  <si>
    <t xml:space="preserve">До звітних даних за 2023 рік</t>
  </si>
  <si>
    <t xml:space="preserve">до уточнених річних призначень</t>
  </si>
  <si>
    <t xml:space="preserve">до уточнених призначень на звітний період</t>
  </si>
  <si>
    <t xml:space="preserve">абсолютне відхилення, +/-</t>
  </si>
  <si>
    <t xml:space="preserve">відносне відхилення, %</t>
  </si>
  <si>
    <t>7=к.6/к.4</t>
  </si>
  <si>
    <t>8=к.6/к.5</t>
  </si>
  <si>
    <t>9=к.6-к.3</t>
  </si>
  <si>
    <t>10=к.6/к.3</t>
  </si>
  <si>
    <t xml:space="preserve">Загальний фонд</t>
  </si>
  <si>
    <t>0100</t>
  </si>
  <si>
    <t xml:space="preserve">Державне управління</t>
  </si>
  <si>
    <t>0150</t>
  </si>
  <si>
    <t xml:space="preserve"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</si>
  <si>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0160</t>
  </si>
  <si>
    <t xml:space="preserve">Керівництво і управління у відповідній сфері у містах (місті Києві), селищах, селах, об`єднаних територіальних громадах</t>
  </si>
  <si>
    <t>0180</t>
  </si>
  <si>
    <t xml:space="preserve">Інша діяльність у сфері державного управління</t>
  </si>
  <si>
    <t>Освіта</t>
  </si>
  <si>
    <t>1010</t>
  </si>
  <si>
    <t xml:space="preserve">Надання дошкільної освіти</t>
  </si>
  <si>
    <t>1020</t>
  </si>
  <si>
    <t xml:space="preserve">Надання загальної середньої освіти закладами загальної середньої освіти</t>
  </si>
  <si>
    <t xml:space="preserve">Надання загальної середньої освіти закладами загальної середньої освіти (за рахунок освітньої субвенції)</t>
  </si>
  <si>
    <t xml:space="preserve">Надання загальної середньої освіти закладами загальної середньої освіти(за рахунок залишку освітньої субвенції)</t>
  </si>
  <si>
    <t>1090</t>
  </si>
  <si>
    <t xml:space="preserve">Надання позашкільної освіти закладами позашкільної освіти, заходи із позашкільної роботи з дітьми</t>
  </si>
  <si>
    <t>1100</t>
  </si>
  <si>
    <t xml:space="preserve">Надання спеціальної освіти мистецькими школами</t>
  </si>
  <si>
    <t>1150</t>
  </si>
  <si>
    <t xml:space="preserve">Методичне забезпечення діяльності закладів освіти</t>
  </si>
  <si>
    <t>1161</t>
  </si>
  <si>
    <t xml:space="preserve">Забезпечення діяльності інших закладів у сфері освіти</t>
  </si>
  <si>
    <t>1162</t>
  </si>
  <si>
    <t xml:space="preserve">Інші програми та заходи у сфері освіти</t>
  </si>
  <si>
    <t>1170</t>
  </si>
  <si>
    <t xml:space="preserve">Забезпечення діяльності інклюзивно-ресурсних центрів за рахунок коштів місцевого бюджету</t>
  </si>
  <si>
    <t xml:space="preserve">Забезпечення діяльності інклюзивно-ресурсних центрів за рахунок освітньої субвенції</t>
  </si>
  <si>
    <t xml:space="preserve">Забезпечення діяльності інклюзивно-ресурсних центрів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періоді)</t>
  </si>
  <si>
    <t xml:space="preserve">Забезпечення діяльності центрів професійного розвитку педагогічних працівників</t>
  </si>
  <si>
    <t xml:space="preserve"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`Нова українська школа`</t>
  </si>
  <si>
    <t xml:space="preserve"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</si>
  <si>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 xml:space="preserve"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</si>
  <si>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 xml:space="preserve"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</si>
  <si>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 xml:space="preserve">Охорона здоров'я</t>
  </si>
  <si>
    <t xml:space="preserve">Багатопрофільна стаціонарна медична допомога населенню</t>
  </si>
  <si>
    <t xml:space="preserve">Первинна медична допомога населенню, що надається центрами первинної медичної (медико-санітарної) допомоги</t>
  </si>
  <si>
    <t xml:space="preserve">Централізовані заходи з лікування хворих на цукровий та нецукровий діабет</t>
  </si>
  <si>
    <t xml:space="preserve">Соціальний захист та соціальне забезпечення</t>
  </si>
  <si>
    <t xml:space="preserve">Надання пільг окремим категоріям громадян з оплати послуг зв`язку</t>
  </si>
  <si>
    <t xml:space="preserve">Компенсаційні виплати за пільговий проїзд окремих категорій громадян на залізничному транспорті</t>
  </si>
  <si>
    <t xml:space="preserve">Пільгове медичне обслуговування осіб, які постраждали внаслідок Чорнобильської катастрофи</t>
  </si>
  <si>
    <t>3104</t>
  </si>
  <si>
    <t xml:space="preserve"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</si>
  <si>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3121</t>
  </si>
  <si>
    <t xml:space="preserve">Утримання та забезпечення діяльності центрів соціальних служб для сім`ї, дітей та молоді</t>
  </si>
  <si>
    <t xml:space="preserve"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</si>
  <si>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 xml:space="preserve"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</si>
  <si>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 xml:space="preserve">Надання фінансової підтримки громадським об`єднанням ветеранів і осіб з інвалідністю, діяльність яких має соціальну спрямованість</t>
  </si>
  <si>
    <t>3242</t>
  </si>
  <si>
    <t xml:space="preserve">Інші заходи у сфері соціального захисту і соціального забезпечення</t>
  </si>
  <si>
    <t xml:space="preserve">Культура і мистецтво</t>
  </si>
  <si>
    <t>4030</t>
  </si>
  <si>
    <t xml:space="preserve">Забезпечення діяльності бібліотек</t>
  </si>
  <si>
    <t>4040</t>
  </si>
  <si>
    <t xml:space="preserve">Забезпечення діяльності музеїв i виставок</t>
  </si>
  <si>
    <t>4060</t>
  </si>
  <si>
    <t xml:space="preserve">Забезпечення діяльності палаців i будинків культури, клубів, центрів дозвілля та iнших клубних закладів</t>
  </si>
  <si>
    <t>4081</t>
  </si>
  <si>
    <t xml:space="preserve">Забезпечення діяльності інших закладів в галузі культури і мистецтва</t>
  </si>
  <si>
    <t>4082</t>
  </si>
  <si>
    <t xml:space="preserve">Інші заходи в галузі культури і мистецтва</t>
  </si>
  <si>
    <t xml:space="preserve">Фізична культура і спорт</t>
  </si>
  <si>
    <t>5011</t>
  </si>
  <si>
    <t xml:space="preserve">Проведення навчально-тренувальних зборів і змагань з олімпійських видів спорту</t>
  </si>
  <si>
    <t>5012</t>
  </si>
  <si>
    <t xml:space="preserve">Проведення навчально-тренувальних зборів і змагань з неолімпійських видів спорту</t>
  </si>
  <si>
    <t>5031</t>
  </si>
  <si>
    <t xml:space="preserve">Утримання та навчально-тренувальна робота комунальних дитячо-юнацьких спортивних шкіл</t>
  </si>
  <si>
    <t xml:space="preserve">Виконання окремих заходів з реалізації соціального проекту "Активні парки - локації здорової України"</t>
  </si>
  <si>
    <t xml:space="preserve">Житлово-комунальне господарство</t>
  </si>
  <si>
    <t>6016</t>
  </si>
  <si>
    <t xml:space="preserve">Впровадження засобів обліку витрат та регулювання споживання води та теплової енергії</t>
  </si>
  <si>
    <t>6020</t>
  </si>
  <si>
    <t xml:space="preserve">Забезпечення функціонування підприємств, установ та організацій, що виробляють, виконують та/або надають житлово-комунальні послуги</t>
  </si>
  <si>
    <t>6030</t>
  </si>
  <si>
    <t xml:space="preserve">Організація благоустрою населених пунктів</t>
  </si>
  <si>
    <t>6040</t>
  </si>
  <si>
    <t xml:space="preserve">Заходи, пов`язані з поліпшенням питної води</t>
  </si>
  <si>
    <t>6071</t>
  </si>
  <si>
    <t xml:space="preserve">Відшкодування різниці між розміром ціни (тарифу) на житлово-комунальні послуги, що затверджувалися або погоджувалися рішенням місцевого органу виконавчої влади та органу місцевого самоврядування, та розміром економічно обґрунтованих витрат на їх виробницт</t>
  </si>
  <si>
    <t>6090</t>
  </si>
  <si>
    <t xml:space="preserve">Інша діяльність у сфері житлово-комунального господарства</t>
  </si>
  <si>
    <t xml:space="preserve">Економічна діяльність</t>
  </si>
  <si>
    <t xml:space="preserve">Розроблення схем планування та забудови територій (містобудівної документації)</t>
  </si>
  <si>
    <t xml:space="preserve">Розроблення комплексних планів просторового розвитку територій територіальних громад</t>
  </si>
  <si>
    <t xml:space="preserve">Розвиток мережі центрів надання адміністративних послуг</t>
  </si>
  <si>
    <t>7412</t>
  </si>
  <si>
    <t xml:space="preserve">Регулювання цін на послуги місцевого автотранспорту</t>
  </si>
  <si>
    <t>7442</t>
  </si>
  <si>
    <t>7461</t>
  </si>
  <si>
    <t xml:space="preserve">Утримання та розвиток автомобільних доріг та дорожньої інфраструктури за рахунок коштів місцевого бюджету</t>
  </si>
  <si>
    <t xml:space="preserve">Реалізація заходів, спрямованих на підвищення доступності широкосмугового доступу до Інтернету в сільській місцевості</t>
  </si>
  <si>
    <t>7640</t>
  </si>
  <si>
    <t xml:space="preserve">Заходи з енергозбереження</t>
  </si>
  <si>
    <t>7680</t>
  </si>
  <si>
    <t xml:space="preserve">Членські внески до асоціацій органів місцевого самоврядування</t>
  </si>
  <si>
    <t xml:space="preserve">Реалізація програм допомоги і грантів Європейського Союзу, урядів іноземних держав, міжнародних організацій, донорських установ</t>
  </si>
  <si>
    <t xml:space="preserve">Інша діяльність</t>
  </si>
  <si>
    <t>8110</t>
  </si>
  <si>
    <t xml:space="preserve">Заходи із запобігання та ліквідації надзвичайних ситуацій та наслідків стихійного лиха</t>
  </si>
  <si>
    <t>8130</t>
  </si>
  <si>
    <t xml:space="preserve">Забезпечення діяльності місцевої пожежної охорони</t>
  </si>
  <si>
    <t xml:space="preserve">Заходи та роботи з мобілізаційної підготовки місцевого значення</t>
  </si>
  <si>
    <t xml:space="preserve">Інші заходи громадського порядку та безпеки</t>
  </si>
  <si>
    <t xml:space="preserve">Інша діяльність у сфері екології та охорони природних ресурсів</t>
  </si>
  <si>
    <t>8700</t>
  </si>
  <si>
    <t xml:space="preserve">Резервний фонд місцевого бюджету</t>
  </si>
  <si>
    <t xml:space="preserve">Міжбюджетні трансферти</t>
  </si>
  <si>
    <t>9410</t>
  </si>
  <si>
    <t xml:space="preserve">Інші субвенції з місцевого бюджету</t>
  </si>
  <si>
    <t>9770</t>
  </si>
  <si>
    <t xml:space="preserve">Субвенція з місцевого бюджету державному бюджету на виконання програм соціально-економічного розвитку регіонів</t>
  </si>
  <si>
    <t xml:space="preserve">Усього видатків по загальному фонду</t>
  </si>
  <si>
    <t xml:space="preserve"> </t>
  </si>
  <si>
    <t xml:space="preserve">Кредитування загального фонду</t>
  </si>
  <si>
    <t xml:space="preserve">Надання довгострокових кредитів індивідуальним забудовникам житла на селі</t>
  </si>
  <si>
    <t xml:space="preserve">ДЖЕРЕЛА ФІНАНСУВАННЯ ДИФІЦИТУ БЮДЖЕТУ ЗФ</t>
  </si>
  <si>
    <t xml:space="preserve">Внутрішнє фінансування</t>
  </si>
  <si>
    <t xml:space="preserve">Фінансування за рахунок зміни залишків коштів бюджетів</t>
  </si>
  <si>
    <t xml:space="preserve">На початок періоду</t>
  </si>
  <si>
    <t xml:space="preserve">На кінець періоду</t>
  </si>
  <si>
    <t xml:space="preserve">Інші розрахунки</t>
  </si>
  <si>
    <t xml:space="preserve">Кошти, що передаються із загального фонду бюджету до бюджету розвитку (спеціального фонду)</t>
  </si>
  <si>
    <t xml:space="preserve">Фінансування за активними операціями</t>
  </si>
  <si>
    <t xml:space="preserve">Зміни обсягів бюджетних коштів</t>
  </si>
  <si>
    <t xml:space="preserve">Спеціальний фонд</t>
  </si>
  <si>
    <t xml:space="preserve">Надання загальної середньої освіти закладами загальної середньої освіти (залишок освітньої субвенції)</t>
  </si>
  <si>
    <t xml:space="preserve"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КМУ у попередніх періодах</t>
  </si>
  <si>
    <t xml:space="preserve">Реалізація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КМУ у попередніх періодах</t>
  </si>
  <si>
    <t xml:space="preserve">Здійснення заходів із землеустрою</t>
  </si>
  <si>
    <t xml:space="preserve">Виконання інвестиційних проектів в рамках здійснення заходів щодо соціально-економічного розвитку окремих територій</t>
  </si>
  <si>
    <t xml:space="preserve">Реалізація проектів і заходів за рахунок залишку коштів спеціального фонду державного бюджету, що утворилися станом на 01 січня 2023 року, джерелом формування яких були кредити (позики) від Європейського інвестиційного банку</t>
  </si>
  <si>
    <t>7130</t>
  </si>
  <si>
    <t>7350</t>
  </si>
  <si>
    <t>7363</t>
  </si>
  <si>
    <t xml:space="preserve">Заходи та роботи з територіальної оборони</t>
  </si>
  <si>
    <t xml:space="preserve">Утилізація відходів</t>
  </si>
  <si>
    <t xml:space="preserve">Усього видатків по спеціальному фонду</t>
  </si>
  <si>
    <t>8312</t>
  </si>
  <si>
    <t xml:space="preserve">Кредитування спеціального фонду</t>
  </si>
  <si>
    <t xml:space="preserve">Повернення довгострокових кредитів, наданих індивідуальним забудовникам житла на селі</t>
  </si>
  <si>
    <t xml:space="preserve">ДЖЕРЕЛА ФІНАНСУВАННЯ ДИФІЦИТУ БЮДЖЕТУ СФ</t>
  </si>
  <si>
    <t xml:space="preserve">баланс  зф</t>
  </si>
  <si>
    <t xml:space="preserve">баланс сф</t>
  </si>
  <si>
    <t xml:space="preserve">Начальник Фінансового управління
Менської міської ради</t>
  </si>
  <si>
    <t xml:space="preserve">Алла НЕРОСЛИК</t>
  </si>
  <si>
    <t>зф</t>
  </si>
  <si>
    <t>сф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</si>
</sst>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name val="Calibri"/>
      <color theme="1"/>
      <sz val="10.000000"/>
      <scheme val="minor"/>
    </font>
    <font>
      <name val="Times New Roman"/>
      <color theme="1"/>
      <sz val="10.000000"/>
    </font>
    <font>
      <name val="Times New Roman"/>
      <b/>
      <color theme="1"/>
      <sz val="18.000000"/>
    </font>
    <font>
      <name val="Times New Roman"/>
      <color theme="1"/>
      <sz val="14.000000"/>
    </font>
    <font>
      <name val="Calibri"/>
      <b/>
      <color theme="1"/>
      <sz val="9.000000"/>
      <scheme val="minor"/>
    </font>
    <font>
      <name val="Calibri"/>
      <b/>
      <color theme="1"/>
      <sz val="12.000000"/>
      <scheme val="minor"/>
    </font>
    <font>
      <name val="Calibri"/>
      <b/>
      <color theme="1"/>
      <sz val="10.000000"/>
      <scheme val="minor"/>
    </font>
    <font>
      <name val="Calibri"/>
      <b/>
      <sz val="10.000000"/>
      <scheme val="minor"/>
    </font>
    <font>
      <name val="Calibri"/>
      <sz val="10.000000"/>
      <scheme val="minor"/>
    </font>
    <font>
      <name val="Calibri"/>
      <b/>
      <sz val="12.000000"/>
      <scheme val="minor"/>
    </font>
    <font>
      <name val="Calibri"/>
      <b/>
      <sz val="11.000000"/>
      <scheme val="minor"/>
    </font>
    <font>
      <name val="Calibri"/>
      <color theme="1"/>
      <sz val="12.000000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/>
        <bgColor theme="0"/>
      </patternFill>
    </fill>
    <fill>
      <patternFill patternType="solid">
        <fgColor rgb="FF66FFFF"/>
        <bgColor rgb="FF66FFFF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8" tint="0.79998168889431442"/>
        <bgColor theme="0"/>
      </patternFill>
    </fill>
    <fill>
      <patternFill patternType="solid">
        <fgColor theme="0"/>
        <bgColor rgb="FF66FFFF"/>
      </patternFill>
    </fill>
  </fills>
  <borders count="42">
    <border>
      <left/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</cellStyleXfs>
  <cellXfs count="228">
    <xf fontId="0" fillId="0" borderId="0" numFmtId="0" xfId="0"/>
    <xf fontId="0" fillId="0" borderId="0" numFmtId="4" xfId="0" applyNumberFormat="1"/>
    <xf fontId="1" fillId="0" borderId="0" numFmtId="0" xfId="0" applyFont="1" applyAlignment="1">
      <alignment wrapText="1"/>
    </xf>
    <xf fontId="1" fillId="0" borderId="0" numFmtId="0" xfId="0" applyFont="1" applyAlignment="1">
      <alignment horizontal="left" wrapText="1"/>
    </xf>
    <xf fontId="2" fillId="0" borderId="0" numFmtId="0" xfId="0" applyFont="1" applyAlignment="1">
      <alignment horizontal="center"/>
    </xf>
    <xf fontId="3" fillId="0" borderId="0" numFmtId="0" xfId="0" applyFont="1" applyAlignment="1">
      <alignment horizontal="center"/>
    </xf>
    <xf fontId="0" fillId="0" borderId="0" numFmtId="0" xfId="0" applyAlignment="1">
      <alignment horizontal="right"/>
    </xf>
    <xf fontId="4" fillId="0" borderId="1" numFmtId="0" xfId="0" applyFont="1" applyBorder="1" applyAlignment="1">
      <alignment horizontal="center" vertical="center" wrapText="1"/>
    </xf>
    <xf fontId="4" fillId="0" borderId="2" numFmtId="0" xfId="0" applyFont="1" applyBorder="1" applyAlignment="1">
      <alignment horizontal="center" vertical="center" wrapText="1"/>
    </xf>
    <xf fontId="5" fillId="0" borderId="3" numFmtId="0" xfId="0" applyFont="1" applyBorder="1" applyAlignment="1">
      <alignment horizontal="center" vertical="center" wrapText="1"/>
    </xf>
    <xf fontId="6" fillId="0" borderId="3" numFmtId="0" xfId="0" applyFont="1" applyBorder="1" applyAlignment="1">
      <alignment horizontal="center" vertical="center" wrapText="1"/>
    </xf>
    <xf fontId="6" fillId="0" borderId="4" numFmtId="0" xfId="0" applyFont="1" applyBorder="1" applyAlignment="1">
      <alignment horizontal="center" vertical="center" wrapText="1"/>
    </xf>
    <xf fontId="6" fillId="0" borderId="0" numFmtId="0" xfId="0" applyFont="1" applyAlignment="1">
      <alignment horizontal="center"/>
    </xf>
    <xf fontId="4" fillId="0" borderId="5" numFmtId="0" xfId="0" applyFont="1" applyBorder="1" applyAlignment="1">
      <alignment horizontal="center" vertical="center" wrapText="1"/>
    </xf>
    <xf fontId="4" fillId="0" borderId="6" numFmtId="0" xfId="0" applyFont="1" applyBorder="1" applyAlignment="1">
      <alignment horizontal="center" vertical="center" wrapText="1"/>
    </xf>
    <xf fontId="5" fillId="0" borderId="7" numFmtId="0" xfId="0" applyFont="1" applyBorder="1" applyAlignment="1">
      <alignment horizontal="center" vertical="center" wrapText="1"/>
    </xf>
    <xf fontId="6" fillId="0" borderId="7" numFmtId="0" xfId="0" applyFont="1" applyBorder="1" applyAlignment="1">
      <alignment horizontal="center" vertical="center" wrapText="1"/>
    </xf>
    <xf fontId="6" fillId="0" borderId="8" numFmtId="0" xfId="0" applyFont="1" applyBorder="1" applyAlignment="1">
      <alignment horizontal="center" vertical="center" wrapText="1"/>
    </xf>
    <xf fontId="6" fillId="0" borderId="0" numFmtId="4" xfId="0" applyNumberFormat="1" applyFont="1" applyAlignment="1">
      <alignment horizontal="center"/>
    </xf>
    <xf fontId="6" fillId="0" borderId="9" numFmtId="0" xfId="0" applyFont="1" applyBorder="1" applyAlignment="1">
      <alignment horizontal="center" vertical="center" wrapText="1"/>
    </xf>
    <xf fontId="6" fillId="0" borderId="10" numFmtId="0" xfId="0" applyFont="1" applyBorder="1" applyAlignment="1">
      <alignment horizontal="center" vertical="center" wrapText="1"/>
    </xf>
    <xf fontId="6" fillId="0" borderId="11" numFmtId="0" xfId="0" applyFont="1" applyBorder="1" applyAlignment="1">
      <alignment horizontal="center" vertical="center" wrapText="1"/>
    </xf>
    <xf fontId="6" fillId="0" borderId="12" numFmtId="0" xfId="0" applyFont="1" applyBorder="1" applyAlignment="1">
      <alignment horizontal="center" vertical="center" wrapText="1"/>
    </xf>
    <xf fontId="6" fillId="2" borderId="13" numFmtId="0" xfId="0" applyFont="1" applyFill="1" applyBorder="1" applyAlignment="1">
      <alignment horizontal="center" vertical="center" wrapText="1"/>
    </xf>
    <xf fontId="6" fillId="2" borderId="14" numFmtId="0" xfId="0" applyFont="1" applyFill="1" applyBorder="1" applyAlignment="1">
      <alignment horizontal="center" vertical="center" wrapText="1"/>
    </xf>
    <xf fontId="6" fillId="2" borderId="15" numFmtId="0" xfId="0" applyFont="1" applyFill="1" applyBorder="1" applyAlignment="1">
      <alignment horizontal="center" vertical="center" wrapText="1"/>
    </xf>
    <xf fontId="6" fillId="2" borderId="16" numFmtId="0" xfId="0" applyFont="1" applyFill="1" applyBorder="1" applyAlignment="1">
      <alignment horizontal="center" vertical="center" wrapText="1"/>
    </xf>
    <xf fontId="6" fillId="3" borderId="9" numFmtId="49" xfId="0" applyNumberFormat="1" applyFont="1" applyFill="1" applyBorder="1" applyAlignment="1">
      <alignment horizontal="center" vertical="center" wrapText="1"/>
    </xf>
    <xf fontId="6" fillId="3" borderId="10" numFmtId="49" xfId="0" applyNumberFormat="1" applyFont="1" applyFill="1" applyBorder="1" applyAlignment="1">
      <alignment horizontal="center" vertical="center" wrapText="1"/>
    </xf>
    <xf fontId="6" fillId="3" borderId="11" numFmtId="0" xfId="0" applyFont="1" applyFill="1" applyBorder="1" applyAlignment="1">
      <alignment horizontal="center" vertical="center" wrapText="1"/>
    </xf>
    <xf fontId="6" fillId="3" borderId="11" numFmtId="4" xfId="0" applyNumberFormat="1" applyFont="1" applyFill="1" applyBorder="1" applyAlignment="1">
      <alignment horizontal="right" vertical="center" wrapText="1"/>
    </xf>
    <xf fontId="7" fillId="3" borderId="11" numFmtId="4" xfId="0" applyNumberFormat="1" applyFont="1" applyFill="1" applyBorder="1" applyAlignment="1">
      <alignment horizontal="right" vertical="center" wrapText="1"/>
    </xf>
    <xf fontId="6" fillId="3" borderId="12" numFmtId="4" xfId="0" applyNumberFormat="1" applyFont="1" applyFill="1" applyBorder="1" applyAlignment="1">
      <alignment horizontal="right" vertical="center" wrapText="1"/>
    </xf>
    <xf fontId="0" fillId="0" borderId="17" numFmtId="0" xfId="0" applyBorder="1" applyAlignment="1" quotePrefix="1">
      <alignment vertical="center" wrapText="1"/>
    </xf>
    <xf fontId="8" fillId="0" borderId="18" numFmtId="49" xfId="0" applyNumberFormat="1" applyFont="1" applyBorder="1" applyAlignment="1" quotePrefix="1">
      <alignment horizontal="right" vertical="center" wrapText="1"/>
    </xf>
    <xf fontId="8" fillId="0" borderId="19" numFmtId="0" xfId="0" applyFont="1" applyBorder="1" applyAlignment="1">
      <alignment vertical="center" wrapText="1"/>
    </xf>
    <xf fontId="8" fillId="0" borderId="19" numFmtId="4" xfId="0" applyNumberFormat="1" applyFont="1" applyBorder="1" applyAlignment="1">
      <alignment vertical="center" wrapText="1"/>
    </xf>
    <xf fontId="8" fillId="0" borderId="19" numFmtId="4" xfId="0" applyNumberFormat="1" applyFont="1" applyBorder="1" applyAlignment="1">
      <alignment horizontal="right" vertical="center" wrapText="1"/>
    </xf>
    <xf fontId="0" fillId="0" borderId="20" numFmtId="4" xfId="0" applyNumberFormat="1" applyBorder="1" applyAlignment="1">
      <alignment horizontal="right" vertical="center" wrapText="1"/>
    </xf>
    <xf fontId="0" fillId="0" borderId="21" numFmtId="0" xfId="0" applyBorder="1" applyAlignment="1" quotePrefix="1">
      <alignment vertical="center" wrapText="1"/>
    </xf>
    <xf fontId="8" fillId="0" borderId="22" numFmtId="49" xfId="0" applyNumberFormat="1" applyFont="1" applyBorder="1" applyAlignment="1" quotePrefix="1">
      <alignment horizontal="right" vertical="center" wrapText="1"/>
    </xf>
    <xf fontId="8" fillId="0" borderId="23" numFmtId="0" xfId="0" applyFont="1" applyBorder="1" applyAlignment="1">
      <alignment vertical="center" wrapText="1"/>
    </xf>
    <xf fontId="8" fillId="0" borderId="23" numFmtId="4" xfId="0" applyNumberFormat="1" applyFont="1" applyBorder="1" applyAlignment="1">
      <alignment vertical="center" wrapText="1"/>
    </xf>
    <xf fontId="8" fillId="0" borderId="23" numFmtId="4" xfId="0" applyNumberFormat="1" applyFont="1" applyBorder="1" applyAlignment="1">
      <alignment horizontal="right" vertical="center" wrapText="1"/>
    </xf>
    <xf fontId="0" fillId="0" borderId="24" numFmtId="4" xfId="0" applyNumberFormat="1" applyBorder="1" applyAlignment="1">
      <alignment horizontal="right" vertical="center" wrapText="1"/>
    </xf>
    <xf fontId="0" fillId="0" borderId="25" numFmtId="0" xfId="0" applyBorder="1" applyAlignment="1" quotePrefix="1">
      <alignment vertical="center" wrapText="1"/>
    </xf>
    <xf fontId="8" fillId="0" borderId="26" numFmtId="49" xfId="0" applyNumberFormat="1" applyFont="1" applyBorder="1" applyAlignment="1" quotePrefix="1">
      <alignment horizontal="right" vertical="center" wrapText="1"/>
    </xf>
    <xf fontId="8" fillId="0" borderId="7" numFmtId="0" xfId="0" applyFont="1" applyBorder="1" applyAlignment="1">
      <alignment vertical="center" wrapText="1"/>
    </xf>
    <xf fontId="8" fillId="0" borderId="7" numFmtId="4" xfId="0" applyNumberFormat="1" applyFont="1" applyBorder="1" applyAlignment="1">
      <alignment vertical="center" wrapText="1"/>
    </xf>
    <xf fontId="8" fillId="0" borderId="7" numFmtId="4" xfId="0" applyNumberFormat="1" applyFont="1" applyBorder="1" applyAlignment="1">
      <alignment horizontal="right" vertical="center" wrapText="1"/>
    </xf>
    <xf fontId="0" fillId="0" borderId="8" numFmtId="4" xfId="0" applyNumberFormat="1" applyBorder="1" applyAlignment="1">
      <alignment horizontal="right" vertical="center" wrapText="1"/>
    </xf>
    <xf fontId="6" fillId="3" borderId="9" numFmtId="0" xfId="0" applyFont="1" applyFill="1" applyBorder="1" applyAlignment="1" quotePrefix="1">
      <alignment horizontal="center" vertical="center" wrapText="1"/>
    </xf>
    <xf fontId="7" fillId="3" borderId="10" numFmtId="0" xfId="0" applyFont="1" applyFill="1" applyBorder="1" applyAlignment="1" quotePrefix="1">
      <alignment horizontal="center" vertical="center" wrapText="1"/>
    </xf>
    <xf fontId="7" fillId="3" borderId="11" numFmtId="0" xfId="0" applyFont="1" applyFill="1" applyBorder="1" applyAlignment="1">
      <alignment horizontal="center" vertical="center" wrapText="1"/>
    </xf>
    <xf fontId="8" fillId="3" borderId="11" numFmtId="4" xfId="0" applyNumberFormat="1" applyFont="1" applyFill="1" applyBorder="1" applyAlignment="1">
      <alignment vertical="center" wrapText="1"/>
    </xf>
    <xf fontId="0" fillId="0" borderId="17" numFmtId="0" xfId="0" applyBorder="1" applyAlignment="1" quotePrefix="1">
      <alignment horizontal="left" vertical="center" wrapText="1"/>
    </xf>
    <xf fontId="8" fillId="0" borderId="18" numFmtId="0" xfId="0" applyFont="1" applyBorder="1" applyAlignment="1" quotePrefix="1">
      <alignment vertical="center" wrapText="1"/>
    </xf>
    <xf fontId="0" fillId="0" borderId="25" numFmtId="0" xfId="0" applyBorder="1" applyAlignment="1" quotePrefix="1">
      <alignment horizontal="left" vertical="center" wrapText="1"/>
    </xf>
    <xf fontId="8" fillId="0" borderId="22" numFmtId="0" xfId="0" applyFont="1" applyBorder="1" applyAlignment="1" quotePrefix="1">
      <alignment vertical="center" wrapText="1"/>
    </xf>
    <xf fontId="0" fillId="0" borderId="13" numFmtId="0" xfId="0" applyBorder="1" applyAlignment="1" quotePrefix="1">
      <alignment horizontal="left" vertical="center" wrapText="1"/>
    </xf>
    <xf fontId="0" fillId="0" borderId="21" numFmtId="0" xfId="0" applyBorder="1" applyAlignment="1" quotePrefix="1">
      <alignment horizontal="left" vertical="center" wrapText="1"/>
    </xf>
    <xf fontId="0" fillId="0" borderId="5" numFmtId="0" xfId="0" applyBorder="1" applyAlignment="1" quotePrefix="1">
      <alignment horizontal="left" vertical="center" wrapText="1"/>
    </xf>
    <xf fontId="8" fillId="0" borderId="14" numFmtId="0" xfId="0" applyFont="1" applyBorder="1" applyAlignment="1" quotePrefix="1">
      <alignment vertical="center" wrapText="1"/>
    </xf>
    <xf fontId="8" fillId="0" borderId="15" numFmtId="0" xfId="0" applyFont="1" applyBorder="1" applyAlignment="1">
      <alignment vertical="center" wrapText="1"/>
    </xf>
    <xf fontId="8" fillId="0" borderId="15" numFmtId="4" xfId="0" applyNumberFormat="1" applyFont="1" applyBorder="1" applyAlignment="1">
      <alignment vertical="center" wrapText="1"/>
    </xf>
    <xf fontId="0" fillId="0" borderId="27" numFmtId="0" xfId="0" applyBorder="1" applyAlignment="1" quotePrefix="1">
      <alignment horizontal="left" vertical="center" wrapText="1"/>
    </xf>
    <xf fontId="8" fillId="0" borderId="23" numFmtId="0" xfId="0" applyFont="1" applyBorder="1" applyAlignment="1" quotePrefix="1">
      <alignment vertical="center" wrapText="1"/>
    </xf>
    <xf fontId="6" fillId="0" borderId="0" numFmtId="0" xfId="0" applyFont="1"/>
    <xf fontId="7" fillId="3" borderId="11" numFmtId="4" xfId="0" applyNumberFormat="1" applyFont="1" applyFill="1" applyBorder="1" applyAlignment="1">
      <alignment vertical="center" wrapText="1"/>
    </xf>
    <xf fontId="7" fillId="3" borderId="28" numFmtId="4" xfId="0" applyNumberFormat="1" applyFont="1" applyFill="1" applyBorder="1" applyAlignment="1">
      <alignment horizontal="right" vertical="center" wrapText="1"/>
    </xf>
    <xf fontId="6" fillId="3" borderId="29" numFmtId="4" xfId="0" applyNumberFormat="1" applyFont="1" applyFill="1" applyBorder="1" applyAlignment="1">
      <alignment horizontal="right" vertical="center" wrapText="1"/>
    </xf>
    <xf fontId="6" fillId="0" borderId="0" numFmtId="4" xfId="0" applyNumberFormat="1" applyFont="1"/>
    <xf fontId="0" fillId="0" borderId="30" numFmtId="0" xfId="0" applyBorder="1" applyAlignment="1" quotePrefix="1">
      <alignment horizontal="left" vertical="center" wrapText="1"/>
    </xf>
    <xf fontId="6" fillId="3" borderId="31" numFmtId="0" xfId="0" applyFont="1" applyFill="1" applyBorder="1" applyAlignment="1" quotePrefix="1">
      <alignment horizontal="center" vertical="center" wrapText="1"/>
    </xf>
    <xf fontId="8" fillId="0" borderId="18" numFmtId="0" xfId="0" applyFont="1" applyBorder="1" applyAlignment="1" quotePrefix="1">
      <alignment horizontal="right" vertical="center" wrapText="1"/>
    </xf>
    <xf fontId="8" fillId="0" borderId="22" numFmtId="0" xfId="0" applyFont="1" applyBorder="1" applyAlignment="1" quotePrefix="1">
      <alignment horizontal="right" vertical="center" wrapText="1"/>
    </xf>
    <xf fontId="8" fillId="0" borderId="26" numFmtId="0" xfId="0" applyFont="1" applyBorder="1" applyAlignment="1" quotePrefix="1">
      <alignment vertical="center" wrapText="1"/>
    </xf>
    <xf fontId="8" fillId="0" borderId="15" numFmtId="4" xfId="0" applyNumberFormat="1" applyFont="1" applyBorder="1" applyAlignment="1">
      <alignment horizontal="right" vertical="center" wrapText="1"/>
    </xf>
    <xf fontId="0" fillId="0" borderId="16" numFmtId="4" xfId="0" applyNumberFormat="1" applyBorder="1" applyAlignment="1">
      <alignment horizontal="right" vertical="center" wrapText="1"/>
    </xf>
    <xf fontId="0" fillId="0" borderId="0" numFmtId="0" xfId="0" applyAlignment="1" quotePrefix="1">
      <alignment vertical="center" wrapText="1"/>
    </xf>
    <xf fontId="8" fillId="0" borderId="32" numFmtId="0" xfId="0" applyFont="1" applyBorder="1" applyAlignment="1" quotePrefix="1">
      <alignment vertical="center" wrapText="1"/>
    </xf>
    <xf fontId="8" fillId="0" borderId="33" numFmtId="0" xfId="0" applyFont="1" applyBorder="1" applyAlignment="1">
      <alignment vertical="center" wrapText="1"/>
    </xf>
    <xf fontId="8" fillId="0" borderId="33" numFmtId="4" xfId="0" applyNumberFormat="1" applyFont="1" applyBorder="1" applyAlignment="1">
      <alignment vertical="center" wrapText="1"/>
    </xf>
    <xf fontId="8" fillId="0" borderId="33" numFmtId="4" xfId="0" applyNumberFormat="1" applyFont="1" applyBorder="1" applyAlignment="1">
      <alignment horizontal="right" vertical="center" wrapText="1"/>
    </xf>
    <xf fontId="0" fillId="0" borderId="34" numFmtId="4" xfId="0" applyNumberFormat="1" applyBorder="1" applyAlignment="1">
      <alignment horizontal="right" vertical="center" wrapText="1"/>
    </xf>
    <xf fontId="9" fillId="4" borderId="10" numFmtId="0" xfId="0" applyFont="1" applyFill="1" applyBorder="1" applyAlignment="1" quotePrefix="1">
      <alignment vertical="center" wrapText="1"/>
    </xf>
    <xf fontId="9" fillId="4" borderId="11" numFmtId="0" xfId="0" applyFont="1" applyFill="1" applyBorder="1" applyAlignment="1">
      <alignment vertical="center" wrapText="1"/>
    </xf>
    <xf fontId="9" fillId="4" borderId="11" numFmtId="4" xfId="0" applyNumberFormat="1" applyFont="1" applyFill="1" applyBorder="1" applyAlignment="1">
      <alignment vertical="center" wrapText="1"/>
    </xf>
    <xf fontId="9" fillId="4" borderId="11" numFmtId="4" xfId="0" applyNumberFormat="1" applyFont="1" applyFill="1" applyBorder="1" applyAlignment="1">
      <alignment horizontal="right" vertical="center" wrapText="1"/>
    </xf>
    <xf fontId="5" fillId="4" borderId="12" numFmtId="4" xfId="0" applyNumberFormat="1" applyFont="1" applyFill="1" applyBorder="1" applyAlignment="1">
      <alignment horizontal="right" vertical="center" wrapText="1"/>
    </xf>
    <xf fontId="5" fillId="4" borderId="9" numFmtId="0" xfId="0" applyFont="1" applyFill="1" applyBorder="1" applyAlignment="1" quotePrefix="1">
      <alignment vertical="center" wrapText="1"/>
    </xf>
    <xf fontId="7" fillId="2" borderId="10" numFmtId="0" xfId="0" applyFont="1" applyFill="1" applyBorder="1" applyAlignment="1" quotePrefix="1">
      <alignment vertical="center" wrapText="1"/>
    </xf>
    <xf fontId="10" fillId="2" borderId="11" numFmtId="0" xfId="0" applyFont="1" applyFill="1" applyBorder="1" applyAlignment="1">
      <alignment horizontal="center" vertical="center" wrapText="1"/>
    </xf>
    <xf fontId="7" fillId="2" borderId="11" numFmtId="4" xfId="0" applyNumberFormat="1" applyFont="1" applyFill="1" applyBorder="1" applyAlignment="1">
      <alignment vertical="center" wrapText="1"/>
    </xf>
    <xf fontId="7" fillId="2" borderId="11" numFmtId="4" xfId="0" applyNumberFormat="1" applyFont="1" applyFill="1" applyBorder="1" applyAlignment="1">
      <alignment horizontal="right" vertical="center" wrapText="1"/>
    </xf>
    <xf fontId="6" fillId="2" borderId="12" numFmtId="4" xfId="0" applyNumberFormat="1" applyFont="1" applyFill="1" applyBorder="1" applyAlignment="1">
      <alignment horizontal="right" vertical="center" wrapText="1"/>
    </xf>
    <xf fontId="0" fillId="0" borderId="0" numFmtId="0" xfId="0"/>
    <xf fontId="0" fillId="2" borderId="9" numFmtId="0" xfId="0" applyFill="1" applyBorder="1" applyAlignment="1" quotePrefix="1">
      <alignment vertical="center" wrapText="1"/>
    </xf>
    <xf fontId="8" fillId="5" borderId="10" numFmtId="0" xfId="0" applyFont="1" applyFill="1" applyBorder="1" applyAlignment="1" quotePrefix="1">
      <alignment vertical="center" wrapText="1"/>
    </xf>
    <xf fontId="8" fillId="5" borderId="11" numFmtId="0" xfId="0" applyFont="1" applyFill="1" applyBorder="1" applyAlignment="1">
      <alignment vertical="center" wrapText="1"/>
    </xf>
    <xf fontId="8" fillId="5" borderId="11" numFmtId="4" xfId="0" applyNumberFormat="1" applyFont="1" applyFill="1" applyBorder="1" applyAlignment="1">
      <alignment vertical="center" wrapText="1"/>
    </xf>
    <xf fontId="6" fillId="5" borderId="9" numFmtId="0" xfId="0" applyFont="1" applyFill="1" applyBorder="1" applyAlignment="1" quotePrefix="1">
      <alignment vertical="center" wrapText="1"/>
    </xf>
    <xf fontId="7" fillId="6" borderId="9" numFmtId="0" xfId="0" applyFont="1" applyFill="1" applyBorder="1" applyAlignment="1" quotePrefix="1">
      <alignment vertical="center" wrapText="1"/>
    </xf>
    <xf fontId="7" fillId="6" borderId="35" numFmtId="0" xfId="0" applyFont="1" applyFill="1" applyBorder="1" applyAlignment="1" quotePrefix="1">
      <alignment vertical="center" wrapText="1"/>
    </xf>
    <xf fontId="7" fillId="6" borderId="11" numFmtId="4" xfId="0" applyNumberFormat="1" applyFont="1" applyFill="1" applyBorder="1" applyAlignment="1">
      <alignment vertical="center" wrapText="1"/>
    </xf>
    <xf fontId="7" fillId="6" borderId="11" numFmtId="4" xfId="0" applyNumberFormat="1" applyFont="1" applyFill="1" applyBorder="1" applyAlignment="1" quotePrefix="1">
      <alignment vertical="center" wrapText="1"/>
    </xf>
    <xf fontId="7" fillId="6" borderId="36" numFmtId="4" xfId="0" applyNumberFormat="1" applyFont="1" applyFill="1" applyBorder="1" applyAlignment="1">
      <alignment horizontal="right" vertical="center" wrapText="1"/>
    </xf>
    <xf fontId="6" fillId="6" borderId="37" numFmtId="4" xfId="0" applyNumberFormat="1" applyFont="1" applyFill="1" applyBorder="1" applyAlignment="1">
      <alignment horizontal="right" vertical="center" wrapText="1"/>
    </xf>
    <xf fontId="6" fillId="6" borderId="9" numFmtId="0" xfId="0" applyFont="1" applyFill="1" applyBorder="1" applyAlignment="1" quotePrefix="1">
      <alignment vertical="center" wrapText="1"/>
    </xf>
    <xf fontId="7" fillId="0" borderId="18" numFmtId="0" xfId="0" applyFont="1" applyBorder="1"/>
    <xf fontId="7" fillId="0" borderId="19" numFmtId="0" xfId="0" applyFont="1" applyBorder="1" applyAlignment="1">
      <alignment wrapText="1"/>
    </xf>
    <xf fontId="7" fillId="0" borderId="19" numFmtId="4" xfId="0" applyNumberFormat="1" applyFont="1" applyBorder="1"/>
    <xf fontId="7" fillId="0" borderId="23" numFmtId="4" xfId="0" applyNumberFormat="1" applyFont="1" applyBorder="1" applyAlignment="1">
      <alignment horizontal="right" vertical="center" wrapText="1"/>
    </xf>
    <xf fontId="6" fillId="0" borderId="23" numFmtId="4" xfId="0" applyNumberFormat="1" applyFont="1" applyBorder="1" applyAlignment="1">
      <alignment horizontal="right" vertical="center" wrapText="1"/>
    </xf>
    <xf fontId="6" fillId="0" borderId="17" numFmtId="0" xfId="0" applyFont="1" applyBorder="1"/>
    <xf fontId="7" fillId="0" borderId="22" numFmtId="0" xfId="0" applyFont="1" applyBorder="1"/>
    <xf fontId="7" fillId="0" borderId="23" numFmtId="0" xfId="0" applyFont="1" applyBorder="1" applyAlignment="1">
      <alignment wrapText="1"/>
    </xf>
    <xf fontId="7" fillId="0" borderId="23" numFmtId="4" xfId="0" applyNumberFormat="1" applyFont="1" applyBorder="1"/>
    <xf fontId="6" fillId="0" borderId="21" numFmtId="0" xfId="0" applyFont="1" applyBorder="1"/>
    <xf fontId="8" fillId="0" borderId="22" numFmtId="0" xfId="0" applyFont="1" applyBorder="1"/>
    <xf fontId="8" fillId="0" borderId="23" numFmtId="0" xfId="0" applyFont="1" applyBorder="1" applyAlignment="1">
      <alignment wrapText="1"/>
    </xf>
    <xf fontId="8" fillId="0" borderId="23" numFmtId="4" xfId="0" applyNumberFormat="1" applyFont="1" applyBorder="1"/>
    <xf fontId="8" fillId="0" borderId="19" numFmtId="4" xfId="0" applyNumberFormat="1" applyFont="1" applyBorder="1"/>
    <xf fontId="0" fillId="0" borderId="23" numFmtId="4" xfId="0" applyNumberFormat="1" applyBorder="1" applyAlignment="1">
      <alignment horizontal="right" vertical="center" wrapText="1"/>
    </xf>
    <xf fontId="0" fillId="0" borderId="21" numFmtId="0" xfId="0" applyBorder="1"/>
    <xf fontId="7" fillId="7" borderId="10" numFmtId="0" xfId="0" applyFont="1" applyFill="1" applyBorder="1" applyAlignment="1" quotePrefix="1">
      <alignment vertical="center" wrapText="1"/>
    </xf>
    <xf fontId="7" fillId="7" borderId="11" numFmtId="0" xfId="0" applyFont="1" applyFill="1" applyBorder="1" applyAlignment="1">
      <alignment horizontal="center" vertical="center" wrapText="1"/>
    </xf>
    <xf fontId="7" fillId="7" borderId="11" numFmtId="4" xfId="0" applyNumberFormat="1" applyFont="1" applyFill="1" applyBorder="1" applyAlignment="1">
      <alignment vertical="center" wrapText="1"/>
    </xf>
    <xf fontId="7" fillId="7" borderId="28" numFmtId="4" xfId="0" applyNumberFormat="1" applyFont="1" applyFill="1" applyBorder="1" applyAlignment="1">
      <alignment horizontal="right" vertical="center" wrapText="1"/>
    </xf>
    <xf fontId="6" fillId="7" borderId="29" numFmtId="4" xfId="0" applyNumberFormat="1" applyFont="1" applyFill="1" applyBorder="1" applyAlignment="1">
      <alignment horizontal="right" vertical="center" wrapText="1"/>
    </xf>
    <xf fontId="6" fillId="7" borderId="9" numFmtId="0" xfId="0" applyFont="1" applyFill="1" applyBorder="1" applyAlignment="1" quotePrefix="1">
      <alignment vertical="center" wrapText="1"/>
    </xf>
    <xf fontId="7" fillId="3" borderId="10" numFmtId="49" xfId="0" applyNumberFormat="1" applyFont="1" applyFill="1" applyBorder="1" applyAlignment="1">
      <alignment horizontal="center" vertical="center" wrapText="1"/>
    </xf>
    <xf fontId="0" fillId="5" borderId="0" numFmtId="0" xfId="0" applyFill="1"/>
    <xf fontId="0" fillId="3" borderId="9" numFmtId="49" xfId="0" applyNumberFormat="1" applyFill="1" applyBorder="1" applyAlignment="1">
      <alignment horizontal="center" vertical="center" wrapText="1"/>
    </xf>
    <xf fontId="8" fillId="5" borderId="19" numFmtId="4" xfId="0" applyNumberFormat="1" applyFont="1" applyFill="1" applyBorder="1" applyAlignment="1">
      <alignment horizontal="right" vertical="center" wrapText="1"/>
    </xf>
    <xf fontId="8" fillId="5" borderId="15" numFmtId="4" xfId="0" applyNumberFormat="1" applyFont="1" applyFill="1" applyBorder="1" applyAlignment="1">
      <alignment horizontal="right" vertical="center" wrapText="1"/>
    </xf>
    <xf fontId="0" fillId="0" borderId="4" numFmtId="4" xfId="0" applyNumberFormat="1" applyBorder="1" applyAlignment="1">
      <alignment horizontal="right" vertical="center" wrapText="1"/>
    </xf>
    <xf fontId="0" fillId="5" borderId="0" numFmtId="4" xfId="0" applyNumberFormat="1" applyFill="1"/>
    <xf fontId="8" fillId="5" borderId="23" numFmtId="4" xfId="0" applyNumberFormat="1" applyFont="1" applyFill="1" applyBorder="1" applyAlignment="1">
      <alignment horizontal="right" vertical="center" wrapText="1"/>
    </xf>
    <xf fontId="8" fillId="5" borderId="7" numFmtId="4" xfId="0" applyNumberFormat="1" applyFont="1" applyFill="1" applyBorder="1" applyAlignment="1">
      <alignment horizontal="right" vertical="center" wrapText="1"/>
    </xf>
    <xf fontId="8" fillId="0" borderId="14" numFmtId="49" xfId="0" applyNumberFormat="1" applyFont="1" applyBorder="1" applyAlignment="1" quotePrefix="1">
      <alignment horizontal="right" vertical="center" wrapText="1"/>
    </xf>
    <xf fontId="7" fillId="5" borderId="23" numFmtId="4" xfId="0" applyNumberFormat="1" applyFont="1" applyFill="1" applyBorder="1" applyAlignment="1">
      <alignment horizontal="right" vertical="center" wrapText="1"/>
    </xf>
    <xf fontId="7" fillId="5" borderId="33" numFmtId="4" xfId="0" applyNumberFormat="1" applyFont="1" applyFill="1" applyBorder="1" applyAlignment="1">
      <alignment horizontal="right" vertical="center" wrapText="1"/>
    </xf>
    <xf fontId="6" fillId="0" borderId="34" numFmtId="4" xfId="0" applyNumberFormat="1" applyFont="1" applyBorder="1" applyAlignment="1">
      <alignment horizontal="right" vertical="center" wrapText="1"/>
    </xf>
    <xf fontId="0" fillId="0" borderId="0" numFmtId="49" xfId="0" applyNumberFormat="1" applyAlignment="1" quotePrefix="1">
      <alignment vertical="center" wrapText="1"/>
    </xf>
    <xf fontId="7" fillId="3" borderId="11" numFmtId="4" xfId="0" applyNumberFormat="1" applyFont="1" applyFill="1" applyBorder="1"/>
    <xf fontId="0" fillId="3" borderId="9" numFmtId="0" xfId="0" applyFill="1" applyBorder="1" applyAlignment="1" quotePrefix="1">
      <alignment horizontal="center" vertical="center" wrapText="1"/>
    </xf>
    <xf fontId="0" fillId="5" borderId="20" numFmtId="4" xfId="0" applyNumberFormat="1" applyFill="1" applyBorder="1" applyAlignment="1">
      <alignment horizontal="right" vertical="center" wrapText="1"/>
    </xf>
    <xf fontId="0" fillId="5" borderId="24" numFmtId="4" xfId="0" applyNumberFormat="1" applyFill="1" applyBorder="1" applyAlignment="1">
      <alignment horizontal="right" vertical="center" wrapText="1"/>
    </xf>
    <xf fontId="0" fillId="5" borderId="8" numFmtId="4" xfId="0" applyNumberFormat="1" applyFill="1" applyBorder="1" applyAlignment="1">
      <alignment horizontal="right" vertical="center" wrapText="1"/>
    </xf>
    <xf fontId="8" fillId="5" borderId="33" numFmtId="4" xfId="0" applyNumberFormat="1" applyFont="1" applyFill="1" applyBorder="1" applyAlignment="1">
      <alignment horizontal="right" vertical="center" wrapText="1"/>
    </xf>
    <xf fontId="7" fillId="3" borderId="36" numFmtId="4" xfId="0" applyNumberFormat="1" applyFont="1" applyFill="1" applyBorder="1" applyAlignment="1">
      <alignment horizontal="right" vertical="center" wrapText="1"/>
    </xf>
    <xf fontId="6" fillId="3" borderId="37" numFmtId="4" xfId="0" applyNumberFormat="1" applyFont="1" applyFill="1" applyBorder="1" applyAlignment="1">
      <alignment horizontal="right" vertical="center" wrapText="1"/>
    </xf>
    <xf fontId="0" fillId="0" borderId="0" numFmtId="0" xfId="0" applyAlignment="1" quotePrefix="1">
      <alignment horizontal="left" vertical="center" wrapText="1"/>
    </xf>
    <xf fontId="0" fillId="5" borderId="23" numFmtId="4" xfId="0" applyNumberFormat="1" applyFill="1" applyBorder="1" applyAlignment="1">
      <alignment horizontal="right" vertical="center" wrapText="1"/>
    </xf>
    <xf fontId="0" fillId="5" borderId="7" numFmtId="4" xfId="0" applyNumberFormat="1" applyFill="1" applyBorder="1" applyAlignment="1">
      <alignment horizontal="right" vertical="center" wrapText="1"/>
    </xf>
    <xf fontId="7" fillId="8" borderId="11" numFmtId="4" xfId="0" applyNumberFormat="1" applyFont="1" applyFill="1" applyBorder="1" applyAlignment="1">
      <alignment horizontal="right" vertical="center" wrapText="1"/>
    </xf>
    <xf fontId="8" fillId="0" borderId="14" numFmtId="0" xfId="0" applyFont="1" applyBorder="1" applyAlignment="1" quotePrefix="1">
      <alignment horizontal="right" vertical="center" wrapText="1"/>
    </xf>
    <xf fontId="8" fillId="0" borderId="15" numFmtId="4" xfId="0" applyNumberFormat="1" applyFont="1" applyBorder="1"/>
    <xf fontId="0" fillId="5" borderId="16" numFmtId="4" xfId="0" applyNumberFormat="1" applyFill="1" applyBorder="1" applyAlignment="1">
      <alignment horizontal="right" vertical="center" wrapText="1"/>
    </xf>
    <xf fontId="7" fillId="3" borderId="9" numFmtId="0" xfId="0" applyFont="1" applyFill="1" applyBorder="1" applyAlignment="1" quotePrefix="1">
      <alignment horizontal="center" vertical="center" wrapText="1"/>
    </xf>
    <xf fontId="7" fillId="3" borderId="11" numFmtId="4" xfId="0" applyNumberFormat="1" applyFont="1" applyFill="1" applyBorder="1" applyAlignment="1">
      <alignment vertical="center"/>
    </xf>
    <xf fontId="6" fillId="8" borderId="12" numFmtId="4" xfId="0" applyNumberFormat="1" applyFont="1" applyFill="1" applyBorder="1" applyAlignment="1">
      <alignment horizontal="right" vertical="center" wrapText="1"/>
    </xf>
    <xf fontId="8" fillId="0" borderId="19" numFmtId="0" xfId="0" applyFont="1" applyBorder="1" applyAlignment="1">
      <alignment horizontal="left" vertical="center" wrapText="1"/>
    </xf>
    <xf fontId="0" fillId="0" borderId="19" numFmtId="4" xfId="0" applyNumberFormat="1" applyBorder="1" applyAlignment="1">
      <alignment horizontal="right" vertical="center" wrapText="1"/>
    </xf>
    <xf fontId="0" fillId="0" borderId="0" numFmtId="0" xfId="0" applyAlignment="1" quotePrefix="1">
      <alignment horizontal="center" vertical="center" wrapText="1"/>
    </xf>
    <xf fontId="8" fillId="0" borderId="7" numFmtId="4" xfId="0" applyNumberFormat="1" applyFont="1" applyBorder="1"/>
    <xf fontId="8" fillId="0" borderId="7" numFmtId="4" xfId="0" applyNumberFormat="1" applyFont="1" applyBorder="1" applyAlignment="1">
      <alignment vertical="center"/>
    </xf>
    <xf fontId="0" fillId="0" borderId="7" numFmtId="4" xfId="0" applyNumberFormat="1" applyBorder="1" applyAlignment="1">
      <alignment horizontal="right" vertical="center" wrapText="1"/>
    </xf>
    <xf fontId="0" fillId="0" borderId="13" numFmtId="0" xfId="0" applyBorder="1" applyAlignment="1" quotePrefix="1">
      <alignment vertical="center" wrapText="1"/>
    </xf>
    <xf fontId="8" fillId="0" borderId="6" numFmtId="0" xfId="0" applyFont="1" applyBorder="1" applyAlignment="1" quotePrefix="1">
      <alignment vertical="center" wrapText="1"/>
    </xf>
    <xf fontId="8" fillId="0" borderId="38" numFmtId="0" xfId="0" applyFont="1" applyBorder="1" applyAlignment="1">
      <alignment vertical="center" wrapText="1"/>
    </xf>
    <xf fontId="8" fillId="0" borderId="15" numFmtId="4" xfId="0" applyNumberFormat="1" applyFont="1" applyBorder="1" applyAlignment="1">
      <alignment vertical="center"/>
    </xf>
    <xf fontId="0" fillId="0" borderId="12" numFmtId="4" xfId="0" applyNumberFormat="1" applyBorder="1" applyAlignment="1">
      <alignment horizontal="right" vertical="center" wrapText="1"/>
    </xf>
    <xf fontId="9" fillId="7" borderId="9" numFmtId="0" xfId="0" applyFont="1" applyFill="1" applyBorder="1" applyAlignment="1" quotePrefix="1">
      <alignment vertical="center" wrapText="1"/>
    </xf>
    <xf fontId="9" fillId="7" borderId="10" numFmtId="0" xfId="0" applyFont="1" applyFill="1" applyBorder="1" applyAlignment="1">
      <alignment vertical="center" wrapText="1"/>
    </xf>
    <xf fontId="9" fillId="7" borderId="11" numFmtId="4" xfId="0" applyNumberFormat="1" applyFont="1" applyFill="1" applyBorder="1"/>
    <xf fontId="9" fillId="7" borderId="11" numFmtId="4" xfId="0" applyNumberFormat="1" applyFont="1" applyFill="1" applyBorder="1" applyAlignment="1">
      <alignment horizontal="right" vertical="center" wrapText="1"/>
    </xf>
    <xf fontId="5" fillId="7" borderId="12" numFmtId="4" xfId="0" applyNumberFormat="1" applyFont="1" applyFill="1" applyBorder="1" applyAlignment="1">
      <alignment horizontal="right" vertical="center" wrapText="1"/>
    </xf>
    <xf fontId="7" fillId="2" borderId="2" numFmtId="0" xfId="0" applyFont="1" applyFill="1" applyBorder="1" applyAlignment="1" quotePrefix="1">
      <alignment vertical="center" wrapText="1"/>
    </xf>
    <xf fontId="10" fillId="2" borderId="36" numFmtId="0" xfId="0" applyFont="1" applyFill="1" applyBorder="1" applyAlignment="1">
      <alignment horizontal="center" vertical="center" wrapText="1"/>
    </xf>
    <xf fontId="7" fillId="2" borderId="36" numFmtId="4" xfId="0" applyNumberFormat="1" applyFont="1" applyFill="1" applyBorder="1" applyAlignment="1">
      <alignment vertical="center" wrapText="1"/>
    </xf>
    <xf fontId="7" fillId="2" borderId="36" numFmtId="4" xfId="0" applyNumberFormat="1" applyFont="1" applyFill="1" applyBorder="1" applyAlignment="1">
      <alignment horizontal="right" vertical="center" wrapText="1"/>
    </xf>
    <xf fontId="6" fillId="2" borderId="37" numFmtId="4" xfId="0" applyNumberFormat="1" applyFont="1" applyFill="1" applyBorder="1" applyAlignment="1">
      <alignment horizontal="right" vertical="center" wrapText="1"/>
    </xf>
    <xf fontId="11" fillId="7" borderId="9" numFmtId="0" xfId="0" applyFont="1" applyFill="1" applyBorder="1" applyAlignment="1" quotePrefix="1">
      <alignment vertical="center" wrapText="1"/>
    </xf>
    <xf fontId="8" fillId="5" borderId="39" numFmtId="0" xfId="0" applyFont="1" applyFill="1" applyBorder="1" applyAlignment="1" quotePrefix="1">
      <alignment vertical="center" wrapText="1"/>
    </xf>
    <xf fontId="8" fillId="5" borderId="3" numFmtId="0" xfId="0" applyFont="1" applyFill="1" applyBorder="1" applyAlignment="1">
      <alignment vertical="center" wrapText="1"/>
    </xf>
    <xf fontId="8" fillId="5" borderId="3" numFmtId="4" xfId="0" applyNumberFormat="1" applyFont="1" applyFill="1" applyBorder="1" applyAlignment="1">
      <alignment vertical="center" wrapText="1"/>
    </xf>
    <xf fontId="8" fillId="5" borderId="3" numFmtId="4" xfId="0" applyNumberFormat="1" applyFont="1" applyFill="1" applyBorder="1" applyAlignment="1">
      <alignment horizontal="right" vertical="center" wrapText="1"/>
    </xf>
    <xf fontId="8" fillId="5" borderId="32" numFmtId="0" xfId="0" applyFont="1" applyFill="1" applyBorder="1" applyAlignment="1" quotePrefix="1">
      <alignment vertical="center" wrapText="1"/>
    </xf>
    <xf fontId="8" fillId="5" borderId="33" numFmtId="0" xfId="0" applyFont="1" applyFill="1" applyBorder="1" applyAlignment="1">
      <alignment vertical="center" wrapText="1"/>
    </xf>
    <xf fontId="8" fillId="5" borderId="33" numFmtId="4" xfId="0" applyNumberFormat="1" applyFont="1" applyFill="1" applyBorder="1" applyAlignment="1">
      <alignment vertical="center" wrapText="1"/>
    </xf>
    <xf fontId="7" fillId="6" borderId="40" numFmtId="0" xfId="0" applyFont="1" applyFill="1" applyBorder="1" applyAlignment="1" quotePrefix="1">
      <alignment vertical="center" wrapText="1"/>
    </xf>
    <xf fontId="7" fillId="6" borderId="27" numFmtId="0" xfId="0" applyFont="1" applyFill="1" applyBorder="1" applyAlignment="1" quotePrefix="1">
      <alignment vertical="center" wrapText="1"/>
    </xf>
    <xf fontId="7" fillId="6" borderId="28" numFmtId="4" xfId="0" applyNumberFormat="1" applyFont="1" applyFill="1" applyBorder="1" applyAlignment="1">
      <alignment vertical="center" wrapText="1"/>
    </xf>
    <xf fontId="7" fillId="6" borderId="28" numFmtId="4" xfId="0" applyNumberFormat="1" applyFont="1" applyFill="1" applyBorder="1" applyAlignment="1" quotePrefix="1">
      <alignment vertical="center" wrapText="1"/>
    </xf>
    <xf fontId="7" fillId="6" borderId="28" numFmtId="4" xfId="0" applyNumberFormat="1" applyFont="1" applyFill="1" applyBorder="1" applyAlignment="1">
      <alignment horizontal="right" vertical="center" wrapText="1"/>
    </xf>
    <xf fontId="6" fillId="6" borderId="29" numFmtId="4" xfId="0" applyNumberFormat="1" applyFont="1" applyFill="1" applyBorder="1" applyAlignment="1">
      <alignment horizontal="right" vertical="center" wrapText="1"/>
    </xf>
    <xf fontId="6" fillId="5" borderId="31" numFmtId="0" xfId="0" applyFont="1" applyFill="1" applyBorder="1" applyAlignment="1" quotePrefix="1">
      <alignment vertical="center" wrapText="1"/>
    </xf>
    <xf fontId="7" fillId="5" borderId="19" numFmtId="4" xfId="0" applyNumberFormat="1" applyFont="1" applyFill="1" applyBorder="1" applyAlignment="1">
      <alignment horizontal="right" vertical="center" wrapText="1"/>
    </xf>
    <xf fontId="0" fillId="0" borderId="20" numFmtId="4" xfId="0" applyNumberFormat="1" applyBorder="1"/>
    <xf fontId="6" fillId="9" borderId="9" numFmtId="0" xfId="0" applyFont="1" applyFill="1" applyBorder="1" applyAlignment="1" quotePrefix="1">
      <alignment vertical="center" wrapText="1"/>
    </xf>
    <xf fontId="7" fillId="5" borderId="22" numFmtId="0" xfId="0" applyFont="1" applyFill="1" applyBorder="1"/>
    <xf fontId="7" fillId="5" borderId="23" numFmtId="0" xfId="0" applyFont="1" applyFill="1" applyBorder="1" applyAlignment="1">
      <alignment wrapText="1"/>
    </xf>
    <xf fontId="7" fillId="5" borderId="23" numFmtId="4" xfId="0" applyNumberFormat="1" applyFont="1" applyFill="1" applyBorder="1"/>
    <xf fontId="8" fillId="5" borderId="23" numFmtId="4" xfId="0" applyNumberFormat="1" applyFont="1" applyFill="1" applyBorder="1"/>
    <xf fontId="0" fillId="5" borderId="24" numFmtId="4" xfId="0" applyNumberFormat="1" applyFill="1" applyBorder="1"/>
    <xf fontId="0" fillId="5" borderId="17" numFmtId="0" xfId="0" applyFill="1" applyBorder="1"/>
    <xf fontId="8" fillId="5" borderId="23" numFmtId="0" xfId="0" applyFont="1" applyFill="1" applyBorder="1"/>
    <xf fontId="8" fillId="5" borderId="23" numFmtId="0" xfId="0" applyFont="1" applyFill="1" applyBorder="1" applyAlignment="1">
      <alignment wrapText="1"/>
    </xf>
    <xf fontId="0" fillId="5" borderId="21" numFmtId="0" xfId="0" applyFill="1" applyBorder="1"/>
    <xf fontId="7" fillId="5" borderId="23" numFmtId="0" xfId="0" applyFont="1" applyFill="1" applyBorder="1"/>
    <xf fontId="8" fillId="5" borderId="41" numFmtId="0" xfId="0" applyFont="1" applyFill="1" applyBorder="1"/>
    <xf fontId="8" fillId="5" borderId="7" numFmtId="0" xfId="0" applyFont="1" applyFill="1" applyBorder="1" applyAlignment="1">
      <alignment wrapText="1"/>
    </xf>
    <xf fontId="8" fillId="5" borderId="7" numFmtId="4" xfId="0" applyNumberFormat="1" applyFont="1" applyFill="1" applyBorder="1"/>
    <xf fontId="0" fillId="5" borderId="8" numFmtId="4" xfId="0" applyNumberFormat="1" applyFill="1" applyBorder="1"/>
    <xf fontId="8" fillId="0" borderId="32" numFmtId="0" xfId="0" applyFont="1" applyBorder="1"/>
    <xf fontId="8" fillId="0" borderId="33" numFmtId="0" xfId="0" applyFont="1" applyBorder="1" applyAlignment="1">
      <alignment wrapText="1"/>
    </xf>
    <xf fontId="8" fillId="0" borderId="33" numFmtId="4" xfId="0" applyNumberFormat="1" applyFont="1" applyBorder="1"/>
    <xf fontId="0" fillId="0" borderId="34" numFmtId="4" xfId="0" applyNumberFormat="1" applyBorder="1"/>
    <xf fontId="0" fillId="0" borderId="0" numFmtId="2" xfId="0" applyNumberFormat="1"/>
    <xf fontId="3" fillId="0" borderId="0" numFmtId="0" xfId="0" applyFont="1"/>
    <xf fontId="1" fillId="0" borderId="0" numFmtId="0" xfId="2" applyFont="1" applyAlignment="1">
      <alignment horizontal="left" vertical="top" wrapText="1"/>
    </xf>
    <xf fontId="1" fillId="0" borderId="0" numFmtId="0" xfId="2" applyFont="1" applyAlignment="1">
      <alignment horizontal="right" vertical="top"/>
    </xf>
    <xf fontId="0" fillId="0" borderId="0" numFmtId="0" xfId="0" applyAlignment="1">
      <alignment vertical="top"/>
    </xf>
    <xf fontId="3" fillId="5" borderId="0" numFmtId="2" xfId="0" applyNumberFormat="1" applyFont="1" applyFill="1"/>
    <xf fontId="3" fillId="5" borderId="0" numFmtId="4" xfId="0" applyNumberFormat="1" applyFont="1" applyFill="1"/>
    <xf fontId="3" fillId="5" borderId="0" numFmtId="0" xfId="0" applyFont="1" applyFill="1"/>
  </cellXfs>
  <cellStyles count="3">
    <cellStyle name="Звичайний 2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1.xml"/><Relationship  Id="rId2" Type="http://schemas.openxmlformats.org/officeDocument/2006/relationships/externalLink" Target="externalLinks/externalLink2.xml"/><Relationship  Id="rId1" Type="http://schemas.openxmlformats.org/officeDocument/2006/relationships/externalLink" Target="externalLinks/externalLink1.xml"/></Relationships>
</file>

<file path=xl/externalLinks/_rels/externalLink1.xml.rels><?xml version="1.0" encoding="UTF-8" standalone="yes"?><Relationships xmlns="http://schemas.openxmlformats.org/package/2006/relationships"><Relationship  Id="rId1" Type="http://schemas.openxmlformats.org/officeDocument/2006/relationships/externalLinkPath" Target="file:/VHRISCHENKO/Users/User/Downloads/&#1044;&#1086;&#1076;&#1072;&#1090;&#1086;&#1082;%20&#8470;1%20&#1044;&#1086;&#1093;&#1086;&#1076;&#1080;.xlsx" TargetMode="External"/></Relationships>
</file>

<file path=xl/externalLinks/_rels/externalLink2.xml.rels><?xml version="1.0" encoding="UTF-8" standalone="yes"?><Relationships xmlns="http://schemas.openxmlformats.org/package/2006/relationships"><Relationship  Id="rId1" Type="http://schemas.openxmlformats.org/officeDocument/2006/relationships/externalLinkPath" Target="&#1044;&#1086;&#1076;&#1072;&#1090;&#1086;&#1082;%201%20&#1044;&#1086;&#1093;&#1086;&#1076;&#108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106">
          <cell r="E106">
            <v>0</v>
          </cell>
          <cell r="G106">
            <v>0</v>
          </cell>
        </row>
        <row r="136">
          <cell r="E136">
            <v>7115875.2800000003</v>
          </cell>
          <cell r="G136">
            <v>5657640.8700000001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103">
          <cell r="E103">
            <v>253717681.25999999</v>
          </cell>
          <cell r="G103">
            <v>139764637.87</v>
          </cell>
        </row>
        <row r="133">
          <cell r="G133">
            <v>17091386.189999998</v>
          </cell>
        </row>
        <row r="134">
          <cell r="E134">
            <v>20747152.260000002</v>
          </cell>
        </row>
      </sheetData>
    </sheetDataSet>
  </externalBook>
</externalLink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howOutlineSymbols="1" summaryBelow="1" summaryRight="1"/>
    <pageSetUpPr autoPageBreaks="1" fitToPage="1"/>
  </sheetPr>
  <sheetViews>
    <sheetView workbookViewId="0" zoomScale="90">
      <pane activePane="bottomLeft" state="frozen" topLeftCell="A11" ySplit="10"/>
      <selection activeCell="G52" activeCellId="0" sqref="G52"/>
    </sheetView>
  </sheetViews>
  <sheetFormatPr defaultRowHeight="13.5"/>
  <cols>
    <col bestFit="1" customWidth="1" hidden="1" min="1" max="1" width="8.5703125"/>
    <col bestFit="1" customWidth="1" min="2" max="2" width="10.5703125"/>
    <col bestFit="1" customWidth="1" min="3" max="3" width="50.7109375"/>
    <col bestFit="1" customWidth="1" min="4" max="4" width="16"/>
    <col bestFit="1" customWidth="1" min="5" max="5" width="18.28515625"/>
    <col bestFit="1" customWidth="1" min="6" max="6" width="17.28515625"/>
    <col bestFit="1" customWidth="1" min="7" max="7" width="17"/>
    <col bestFit="1" customWidth="1" min="8" max="9" width="13.42578125"/>
    <col bestFit="1" customWidth="1" min="10" max="10" width="15.7109375"/>
    <col bestFit="1" customWidth="1" min="11" max="11" width="13"/>
    <col bestFit="1" customWidth="1" min="12" max="12" style="1" width="13.42578125"/>
    <col bestFit="1" customWidth="1" min="15" max="15" width="12"/>
  </cols>
  <sheetData>
    <row r="1" ht="12.75" customHeight="1">
      <c r="H1" s="2"/>
      <c r="I1" s="2"/>
      <c r="J1" s="3" t="s">
        <v>0</v>
      </c>
      <c r="K1" s="3"/>
    </row>
    <row r="2">
      <c r="H2" s="2"/>
      <c r="I2" s="2"/>
      <c r="J2" s="3"/>
      <c r="K2" s="3"/>
    </row>
    <row r="3">
      <c r="H3" s="2"/>
      <c r="I3" s="2"/>
      <c r="J3" s="3"/>
      <c r="K3" s="3"/>
    </row>
    <row r="4">
      <c r="H4" s="2"/>
      <c r="I4" s="2"/>
      <c r="J4" s="3"/>
      <c r="K4" s="3"/>
    </row>
    <row r="6" ht="21.75">
      <c r="A6" s="4" t="s">
        <v>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ht="17.25">
      <c r="A7" s="5" t="s">
        <v>2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ht="13.5">
      <c r="K8" s="6" t="s">
        <v>3</v>
      </c>
    </row>
    <row r="9" ht="30" customHeight="1">
      <c r="A9" s="7" t="s">
        <v>4</v>
      </c>
      <c r="B9" s="8" t="s">
        <v>5</v>
      </c>
      <c r="C9" s="9" t="s">
        <v>6</v>
      </c>
      <c r="D9" s="10" t="s">
        <v>7</v>
      </c>
      <c r="E9" s="10" t="s">
        <v>8</v>
      </c>
      <c r="F9" s="10" t="s">
        <v>9</v>
      </c>
      <c r="G9" s="10" t="s">
        <v>10</v>
      </c>
      <c r="H9" s="10" t="s">
        <v>11</v>
      </c>
      <c r="I9" s="10"/>
      <c r="J9" s="10" t="s">
        <v>12</v>
      </c>
      <c r="K9" s="11"/>
    </row>
    <row r="10" s="12" customFormat="1" ht="43.5" customHeight="1">
      <c r="A10" s="13"/>
      <c r="B10" s="14"/>
      <c r="C10" s="15"/>
      <c r="D10" s="16"/>
      <c r="E10" s="16"/>
      <c r="F10" s="16"/>
      <c r="G10" s="16"/>
      <c r="H10" s="16" t="s">
        <v>13</v>
      </c>
      <c r="I10" s="16" t="s">
        <v>14</v>
      </c>
      <c r="J10" s="16" t="s">
        <v>15</v>
      </c>
      <c r="K10" s="17" t="s">
        <v>16</v>
      </c>
      <c r="L10" s="18"/>
    </row>
    <row r="11" s="12" customFormat="1" ht="15.75" customHeight="1">
      <c r="A11" s="19">
        <v>1</v>
      </c>
      <c r="B11" s="20"/>
      <c r="C11" s="21">
        <v>2</v>
      </c>
      <c r="D11" s="21">
        <v>3</v>
      </c>
      <c r="E11" s="21">
        <v>4</v>
      </c>
      <c r="F11" s="21">
        <v>5</v>
      </c>
      <c r="G11" s="21">
        <v>6</v>
      </c>
      <c r="H11" s="21" t="s">
        <v>17</v>
      </c>
      <c r="I11" s="21" t="s">
        <v>18</v>
      </c>
      <c r="J11" s="21" t="s">
        <v>19</v>
      </c>
      <c r="K11" s="22" t="s">
        <v>20</v>
      </c>
      <c r="L11" s="18"/>
    </row>
    <row r="12" s="12" customFormat="1" ht="24" customHeight="1">
      <c r="A12" s="23"/>
      <c r="B12" s="24"/>
      <c r="C12" s="25" t="s">
        <v>21</v>
      </c>
      <c r="D12" s="25"/>
      <c r="E12" s="25"/>
      <c r="F12" s="25"/>
      <c r="G12" s="25"/>
      <c r="H12" s="25"/>
      <c r="I12" s="25"/>
      <c r="J12" s="25"/>
      <c r="K12" s="26"/>
      <c r="L12" s="18"/>
    </row>
    <row r="13" s="12" customFormat="1" ht="15.75" customHeight="1">
      <c r="A13" s="27" t="s">
        <v>22</v>
      </c>
      <c r="B13" s="28"/>
      <c r="C13" s="29" t="s">
        <v>23</v>
      </c>
      <c r="D13" s="30">
        <f>SUM(D14:D16)</f>
        <v>12107183.99</v>
      </c>
      <c r="E13" s="31">
        <f>SUM(E14:E16)</f>
        <v>28542416</v>
      </c>
      <c r="F13" s="30">
        <f t="shared" ref="F13:G13" si="0">SUM(F14:F16)</f>
        <v>20841785</v>
      </c>
      <c r="G13" s="30">
        <f t="shared" si="0"/>
        <v>15929511.880000001</v>
      </c>
      <c r="H13" s="30">
        <f t="shared" ref="H13:H76" si="1">G13/E13*100</f>
        <v>55.809963249081648</v>
      </c>
      <c r="I13" s="30">
        <f t="shared" ref="I13:I76" si="2">G13/F13*100</f>
        <v>76.430650637649322</v>
      </c>
      <c r="J13" s="30">
        <f t="shared" ref="J13:J76" si="3">G13-D13</f>
        <v>3822327.8900000006</v>
      </c>
      <c r="K13" s="32">
        <f t="shared" ref="K13:K76" si="4">G13/D13*100</f>
        <v>131.57074257033736</v>
      </c>
      <c r="L13" s="18"/>
    </row>
    <row r="14" ht="54">
      <c r="A14" s="33" t="s">
        <v>24</v>
      </c>
      <c r="B14" s="34" t="s">
        <v>24</v>
      </c>
      <c r="C14" s="35" t="s">
        <v>25</v>
      </c>
      <c r="D14" s="36">
        <v>10206093.5</v>
      </c>
      <c r="E14" s="36">
        <v>23249101</v>
      </c>
      <c r="F14" s="36">
        <v>17319301</v>
      </c>
      <c r="G14" s="36">
        <v>13018713.890000001</v>
      </c>
      <c r="H14" s="37">
        <f t="shared" si="1"/>
        <v>55.99663354724985</v>
      </c>
      <c r="I14" s="37">
        <f t="shared" si="2"/>
        <v>75.168818245031943</v>
      </c>
      <c r="J14" s="37">
        <f t="shared" si="3"/>
        <v>2812620.3900000006</v>
      </c>
      <c r="K14" s="38">
        <f t="shared" si="4"/>
        <v>127.55824635547381</v>
      </c>
    </row>
    <row r="15" ht="54">
      <c r="A15" s="39" t="s">
        <v>26</v>
      </c>
      <c r="B15" s="40" t="s">
        <v>26</v>
      </c>
      <c r="C15" s="41" t="s">
        <v>27</v>
      </c>
      <c r="D15" s="42">
        <v>1608355.01</v>
      </c>
      <c r="E15" s="42">
        <v>4543315</v>
      </c>
      <c r="F15" s="36">
        <v>2922484</v>
      </c>
      <c r="G15" s="42">
        <v>2406167.2200000002</v>
      </c>
      <c r="H15" s="43">
        <f t="shared" si="1"/>
        <v>52.960607397902194</v>
      </c>
      <c r="I15" s="43">
        <f t="shared" si="2"/>
        <v>82.332947588421362</v>
      </c>
      <c r="J15" s="43">
        <f t="shared" si="3"/>
        <v>797812.2100000002</v>
      </c>
      <c r="K15" s="44">
        <f t="shared" si="4"/>
        <v>149.60423569669484</v>
      </c>
    </row>
    <row r="16" ht="54">
      <c r="A16" s="45" t="s">
        <v>28</v>
      </c>
      <c r="B16" s="46" t="s">
        <v>28</v>
      </c>
      <c r="C16" s="47" t="s">
        <v>29</v>
      </c>
      <c r="D16" s="48">
        <v>292735.47999999998</v>
      </c>
      <c r="E16" s="48">
        <v>750000</v>
      </c>
      <c r="F16" s="36">
        <v>600000</v>
      </c>
      <c r="G16" s="48">
        <v>504630.77000000002</v>
      </c>
      <c r="H16" s="49">
        <f t="shared" si="1"/>
        <v>67.284102666666669</v>
      </c>
      <c r="I16" s="49">
        <f t="shared" si="2"/>
        <v>84.10512833333334</v>
      </c>
      <c r="J16" s="49">
        <f t="shared" si="3"/>
        <v>211895.29000000004</v>
      </c>
      <c r="K16" s="50">
        <f t="shared" si="4"/>
        <v>172.38456028630353</v>
      </c>
    </row>
    <row r="17" ht="13.5">
      <c r="A17" s="51">
        <v>1000</v>
      </c>
      <c r="B17" s="52"/>
      <c r="C17" s="53" t="s">
        <v>30</v>
      </c>
      <c r="D17" s="54">
        <f>SUM(D18:D34)</f>
        <v>80411776.559999987</v>
      </c>
      <c r="E17" s="54">
        <f>SUM(E18:E34)</f>
        <v>153067232.38</v>
      </c>
      <c r="F17" s="54">
        <f t="shared" ref="F17:G17" si="5">SUM(F18:F34)</f>
        <v>97884319.019999996</v>
      </c>
      <c r="G17" s="54">
        <f t="shared" si="5"/>
        <v>77991298.61999999</v>
      </c>
      <c r="H17" s="31">
        <f t="shared" si="1"/>
        <v>50.95231514108859</v>
      </c>
      <c r="I17" s="31">
        <f t="shared" si="2"/>
        <v>79.677009965267871</v>
      </c>
      <c r="J17" s="31">
        <f t="shared" si="3"/>
        <v>-2420477.9399999976</v>
      </c>
      <c r="K17" s="32">
        <f t="shared" si="4"/>
        <v>96.989896202338059</v>
      </c>
    </row>
    <row r="18" ht="54">
      <c r="A18" s="55" t="s">
        <v>31</v>
      </c>
      <c r="B18" s="56">
        <v>1010</v>
      </c>
      <c r="C18" s="35" t="s">
        <v>32</v>
      </c>
      <c r="D18" s="36">
        <v>14502056.57</v>
      </c>
      <c r="E18" s="36">
        <v>28142866</v>
      </c>
      <c r="F18" s="36">
        <v>18327722</v>
      </c>
      <c r="G18" s="36">
        <v>14277423.369999999</v>
      </c>
      <c r="H18" s="37">
        <f t="shared" si="1"/>
        <v>50.731945246798958</v>
      </c>
      <c r="I18" s="37">
        <f t="shared" si="2"/>
        <v>77.900698024555368</v>
      </c>
      <c r="J18" s="37">
        <f t="shared" si="3"/>
        <v>-224633.20000000112</v>
      </c>
      <c r="K18" s="38">
        <f t="shared" si="4"/>
        <v>98.451025212074455</v>
      </c>
    </row>
    <row r="19" ht="27">
      <c r="A19" s="57" t="s">
        <v>33</v>
      </c>
      <c r="B19" s="58">
        <v>1021</v>
      </c>
      <c r="C19" s="41" t="s">
        <v>34</v>
      </c>
      <c r="D19" s="42">
        <v>20043598.18</v>
      </c>
      <c r="E19" s="42">
        <v>29473980</v>
      </c>
      <c r="F19" s="36">
        <v>21198231</v>
      </c>
      <c r="G19" s="42">
        <v>16760499.390000001</v>
      </c>
      <c r="H19" s="37">
        <f t="shared" si="1"/>
        <v>56.865409388212932</v>
      </c>
      <c r="I19" s="37">
        <f t="shared" si="2"/>
        <v>79.065556885383501</v>
      </c>
      <c r="J19" s="37">
        <f t="shared" si="3"/>
        <v>-3283098.7899999991</v>
      </c>
      <c r="K19" s="38">
        <f t="shared" si="4"/>
        <v>83.620212496197638</v>
      </c>
    </row>
    <row r="20" ht="27">
      <c r="A20" s="59"/>
      <c r="B20" s="58">
        <v>1031</v>
      </c>
      <c r="C20" s="41" t="s">
        <v>35</v>
      </c>
      <c r="D20" s="42">
        <v>33086961.989999998</v>
      </c>
      <c r="E20" s="42">
        <v>74531300</v>
      </c>
      <c r="F20" s="36">
        <v>43947600</v>
      </c>
      <c r="G20" s="42">
        <v>34784073.850000001</v>
      </c>
      <c r="H20" s="37">
        <f t="shared" si="1"/>
        <v>46.670424170784628</v>
      </c>
      <c r="I20" s="37">
        <f t="shared" si="2"/>
        <v>79.148972526372319</v>
      </c>
      <c r="J20" s="37">
        <f t="shared" si="3"/>
        <v>1697111.8600000031</v>
      </c>
      <c r="K20" s="38">
        <f t="shared" si="4"/>
        <v>105.12924656096541</v>
      </c>
    </row>
    <row r="21" ht="25.5" hidden="1">
      <c r="A21" s="59"/>
      <c r="B21" s="58">
        <v>1061</v>
      </c>
      <c r="C21" s="41" t="s">
        <v>36</v>
      </c>
      <c r="D21" s="42">
        <v>0</v>
      </c>
      <c r="E21" s="42">
        <v>0</v>
      </c>
      <c r="F21" s="36">
        <f t="shared" ref="F21:F32" si="6">E21</f>
        <v>0</v>
      </c>
      <c r="G21" s="42">
        <v>0</v>
      </c>
      <c r="H21" s="37" t="e">
        <f t="shared" si="1"/>
        <v>#DIV/0!</v>
      </c>
      <c r="I21" s="37" t="e">
        <f t="shared" si="2"/>
        <v>#DIV/0!</v>
      </c>
      <c r="J21" s="37">
        <f t="shared" si="3"/>
        <v>0</v>
      </c>
      <c r="K21" s="38" t="e">
        <f t="shared" si="4"/>
        <v>#DIV/0!</v>
      </c>
    </row>
    <row r="22" ht="54">
      <c r="A22" s="60" t="s">
        <v>37</v>
      </c>
      <c r="B22" s="58">
        <v>1070</v>
      </c>
      <c r="C22" s="41" t="s">
        <v>38</v>
      </c>
      <c r="D22" s="42">
        <v>2517828.8599999999</v>
      </c>
      <c r="E22" s="42">
        <v>4045730</v>
      </c>
      <c r="F22" s="36">
        <v>2841900</v>
      </c>
      <c r="G22" s="42">
        <v>2260937.3799999999</v>
      </c>
      <c r="H22" s="37">
        <f t="shared" si="1"/>
        <v>55.884534558658139</v>
      </c>
      <c r="I22" s="37">
        <f t="shared" si="2"/>
        <v>79.557246208522457</v>
      </c>
      <c r="J22" s="37">
        <f t="shared" si="3"/>
        <v>-256891.47999999998</v>
      </c>
      <c r="K22" s="38">
        <f t="shared" si="4"/>
        <v>89.797103207403865</v>
      </c>
    </row>
    <row r="23" ht="54">
      <c r="A23" s="60" t="s">
        <v>39</v>
      </c>
      <c r="B23" s="58">
        <v>1080</v>
      </c>
      <c r="C23" s="41" t="s">
        <v>40</v>
      </c>
      <c r="D23" s="42">
        <v>3101802.1499999999</v>
      </c>
      <c r="E23" s="42">
        <v>5031560</v>
      </c>
      <c r="F23" s="36">
        <v>3470660</v>
      </c>
      <c r="G23" s="42">
        <v>3331358.8500000001</v>
      </c>
      <c r="H23" s="37">
        <f t="shared" si="1"/>
        <v>66.209264124843997</v>
      </c>
      <c r="I23" s="37">
        <f t="shared" si="2"/>
        <v>95.986321045564821</v>
      </c>
      <c r="J23" s="37">
        <f t="shared" si="3"/>
        <v>229556.70000000019</v>
      </c>
      <c r="K23" s="38">
        <f t="shared" si="4"/>
        <v>107.40075249480373</v>
      </c>
    </row>
    <row r="24" ht="12.75" hidden="1" customHeight="1">
      <c r="A24" s="60" t="s">
        <v>41</v>
      </c>
      <c r="B24" s="58"/>
      <c r="C24" s="41" t="s">
        <v>42</v>
      </c>
      <c r="D24" s="42">
        <v>0</v>
      </c>
      <c r="E24" s="42">
        <v>0</v>
      </c>
      <c r="F24" s="36">
        <f t="shared" si="6"/>
        <v>0</v>
      </c>
      <c r="G24" s="42">
        <v>0</v>
      </c>
      <c r="H24" s="37" t="e">
        <f t="shared" si="1"/>
        <v>#DIV/0!</v>
      </c>
      <c r="I24" s="37" t="e">
        <f t="shared" si="2"/>
        <v>#DIV/0!</v>
      </c>
      <c r="J24" s="37">
        <f t="shared" si="3"/>
        <v>0</v>
      </c>
      <c r="K24" s="38" t="e">
        <f t="shared" si="4"/>
        <v>#DIV/0!</v>
      </c>
    </row>
    <row r="25" ht="54">
      <c r="A25" s="60" t="s">
        <v>43</v>
      </c>
      <c r="B25" s="58">
        <v>1141</v>
      </c>
      <c r="C25" s="41" t="s">
        <v>44</v>
      </c>
      <c r="D25" s="42">
        <v>5592433.7599999998</v>
      </c>
      <c r="E25" s="42">
        <v>8816200</v>
      </c>
      <c r="F25" s="36">
        <v>6021303</v>
      </c>
      <c r="G25" s="42">
        <v>5043340.3099999996</v>
      </c>
      <c r="H25" s="37">
        <f t="shared" si="1"/>
        <v>57.205375445203146</v>
      </c>
      <c r="I25" s="37">
        <f t="shared" si="2"/>
        <v>83.758288031676855</v>
      </c>
      <c r="J25" s="37">
        <f t="shared" si="3"/>
        <v>-549093.45000000019</v>
      </c>
      <c r="K25" s="38">
        <f t="shared" si="4"/>
        <v>90.181493897569197</v>
      </c>
    </row>
    <row r="26" ht="54">
      <c r="A26" s="60" t="s">
        <v>45</v>
      </c>
      <c r="B26" s="58">
        <v>1142</v>
      </c>
      <c r="C26" s="41" t="s">
        <v>46</v>
      </c>
      <c r="D26" s="42">
        <v>113576.5</v>
      </c>
      <c r="E26" s="42">
        <v>400000</v>
      </c>
      <c r="F26" s="36">
        <v>400000</v>
      </c>
      <c r="G26" s="42">
        <v>106753.14</v>
      </c>
      <c r="H26" s="37">
        <f t="shared" si="1"/>
        <v>26.688285</v>
      </c>
      <c r="I26" s="37">
        <f t="shared" si="2"/>
        <v>26.688285</v>
      </c>
      <c r="J26" s="37">
        <f t="shared" si="3"/>
        <v>-6823.3600000000006</v>
      </c>
      <c r="K26" s="38">
        <f t="shared" si="4"/>
        <v>93.992278332225425</v>
      </c>
    </row>
    <row r="27" ht="27">
      <c r="A27" s="57" t="s">
        <v>47</v>
      </c>
      <c r="B27" s="58">
        <v>1151</v>
      </c>
      <c r="C27" s="41" t="s">
        <v>48</v>
      </c>
      <c r="D27" s="42">
        <v>94060.800000000003</v>
      </c>
      <c r="E27" s="42">
        <v>187800</v>
      </c>
      <c r="F27" s="36">
        <v>131200</v>
      </c>
      <c r="G27" s="42">
        <v>95920.889999999999</v>
      </c>
      <c r="H27" s="37">
        <f t="shared" si="1"/>
        <v>51.076086261980834</v>
      </c>
      <c r="I27" s="37">
        <f t="shared" si="2"/>
        <v>73.110434451219504</v>
      </c>
      <c r="J27" s="37">
        <f t="shared" si="3"/>
        <v>1860.0899999999965</v>
      </c>
      <c r="K27" s="38">
        <f t="shared" si="4"/>
        <v>101.97754005919575</v>
      </c>
    </row>
    <row r="28" ht="27">
      <c r="A28" s="59"/>
      <c r="B28" s="58">
        <v>1152</v>
      </c>
      <c r="C28" s="41" t="s">
        <v>49</v>
      </c>
      <c r="D28" s="42">
        <v>657816.31999999995</v>
      </c>
      <c r="E28" s="42">
        <v>1443600</v>
      </c>
      <c r="F28" s="36">
        <v>851600</v>
      </c>
      <c r="G28" s="42">
        <v>695273.96999999997</v>
      </c>
      <c r="H28" s="37">
        <f t="shared" si="1"/>
        <v>48.16250831255195</v>
      </c>
      <c r="I28" s="37">
        <f t="shared" si="2"/>
        <v>81.643256223579144</v>
      </c>
      <c r="J28" s="37">
        <f t="shared" si="3"/>
        <v>37457.650000000023</v>
      </c>
      <c r="K28" s="38">
        <f t="shared" si="4"/>
        <v>105.6942415171457</v>
      </c>
    </row>
    <row r="29" ht="67.5">
      <c r="A29" s="61"/>
      <c r="B29" s="62">
        <v>1154</v>
      </c>
      <c r="C29" s="63" t="s">
        <v>50</v>
      </c>
      <c r="D29" s="64">
        <v>0</v>
      </c>
      <c r="E29" s="64">
        <v>25857.099999999999</v>
      </c>
      <c r="F29" s="36">
        <v>25857.099999999999</v>
      </c>
      <c r="G29" s="64">
        <v>25857.099999999999</v>
      </c>
      <c r="H29" s="37">
        <f t="shared" si="1"/>
        <v>100</v>
      </c>
      <c r="I29" s="37">
        <f t="shared" si="2"/>
        <v>100</v>
      </c>
      <c r="J29" s="37">
        <f t="shared" si="3"/>
        <v>25857.099999999999</v>
      </c>
      <c r="K29" s="38" t="e">
        <f t="shared" si="4"/>
        <v>#DIV/0!</v>
      </c>
    </row>
    <row r="30" ht="27">
      <c r="A30" s="65"/>
      <c r="B30" s="58">
        <v>1160</v>
      </c>
      <c r="C30" s="41" t="s">
        <v>51</v>
      </c>
      <c r="D30" s="42">
        <v>494633.59999999998</v>
      </c>
      <c r="E30" s="42">
        <v>762314</v>
      </c>
      <c r="F30" s="36">
        <v>512708</v>
      </c>
      <c r="G30" s="42">
        <v>454351.04999999999</v>
      </c>
      <c r="H30" s="37">
        <f t="shared" si="1"/>
        <v>59.6015618236055</v>
      </c>
      <c r="I30" s="37">
        <f t="shared" si="2"/>
        <v>88.617897516715161</v>
      </c>
      <c r="J30" s="37">
        <f t="shared" si="3"/>
        <v>-40282.549999999988</v>
      </c>
      <c r="K30" s="38">
        <f t="shared" si="4"/>
        <v>91.856082967271121</v>
      </c>
    </row>
    <row r="31" ht="51.75" hidden="1">
      <c r="A31" s="65"/>
      <c r="B31" s="66">
        <v>1181</v>
      </c>
      <c r="C31" s="41" t="s">
        <v>52</v>
      </c>
      <c r="D31" s="42">
        <v>0</v>
      </c>
      <c r="E31" s="42">
        <v>0</v>
      </c>
      <c r="F31" s="36">
        <f t="shared" si="6"/>
        <v>0</v>
      </c>
      <c r="G31" s="42">
        <v>0</v>
      </c>
      <c r="H31" s="37" t="e">
        <f t="shared" si="1"/>
        <v>#DIV/0!</v>
      </c>
      <c r="I31" s="37" t="e">
        <f t="shared" si="2"/>
        <v>#DIV/0!</v>
      </c>
      <c r="J31" s="37">
        <f t="shared" si="3"/>
        <v>0</v>
      </c>
      <c r="K31" s="38" t="e">
        <f t="shared" si="4"/>
        <v>#DIV/0!</v>
      </c>
    </row>
    <row r="32" ht="51.75" hidden="1">
      <c r="A32" s="65"/>
      <c r="B32" s="66">
        <v>1182</v>
      </c>
      <c r="C32" s="41" t="s">
        <v>53</v>
      </c>
      <c r="D32" s="42">
        <v>0</v>
      </c>
      <c r="E32" s="42">
        <v>0</v>
      </c>
      <c r="F32" s="36">
        <f t="shared" si="6"/>
        <v>0</v>
      </c>
      <c r="G32" s="42">
        <v>0</v>
      </c>
      <c r="H32" s="37" t="e">
        <f t="shared" si="1"/>
        <v>#DIV/0!</v>
      </c>
      <c r="I32" s="37" t="e">
        <f t="shared" si="2"/>
        <v>#DIV/0!</v>
      </c>
      <c r="J32" s="37">
        <f t="shared" si="3"/>
        <v>0</v>
      </c>
      <c r="K32" s="38" t="e">
        <f t="shared" si="4"/>
        <v>#DIV/0!</v>
      </c>
    </row>
    <row r="33" ht="40.5">
      <c r="A33" s="65"/>
      <c r="B33" s="56">
        <v>1200</v>
      </c>
      <c r="C33" s="35" t="s">
        <v>54</v>
      </c>
      <c r="D33" s="36">
        <v>121799.00999999999</v>
      </c>
      <c r="E33" s="36">
        <v>202887.35999999999</v>
      </c>
      <c r="F33" s="36">
        <v>152400</v>
      </c>
      <c r="G33" s="36">
        <v>152371.39999999999</v>
      </c>
      <c r="H33" s="37">
        <f t="shared" si="1"/>
        <v>75.101475025353963</v>
      </c>
      <c r="I33" s="37">
        <f t="shared" si="2"/>
        <v>99.981233595800518</v>
      </c>
      <c r="J33" s="37">
        <f t="shared" si="3"/>
        <v>30572.389999999999</v>
      </c>
      <c r="K33" s="38">
        <f t="shared" si="4"/>
        <v>125.10068842103068</v>
      </c>
    </row>
    <row r="34" ht="54">
      <c r="A34" s="65"/>
      <c r="B34" s="58">
        <v>1210</v>
      </c>
      <c r="C34" s="41" t="s">
        <v>55</v>
      </c>
      <c r="D34" s="42">
        <v>85208.820000000007</v>
      </c>
      <c r="E34" s="42">
        <v>3137.9200000000001</v>
      </c>
      <c r="F34" s="36">
        <v>3137.9200000000001</v>
      </c>
      <c r="G34" s="42">
        <v>3137.9200000000001</v>
      </c>
      <c r="H34" s="37">
        <f t="shared" si="1"/>
        <v>100</v>
      </c>
      <c r="I34" s="37">
        <f t="shared" si="2"/>
        <v>100</v>
      </c>
      <c r="J34" s="37">
        <f t="shared" si="3"/>
        <v>-82070.900000000009</v>
      </c>
      <c r="K34" s="38">
        <f t="shared" si="4"/>
        <v>3.6826234655050962</v>
      </c>
    </row>
    <row r="35" s="67" customFormat="1" ht="13.5">
      <c r="A35" s="51">
        <v>2000</v>
      </c>
      <c r="B35" s="52"/>
      <c r="C35" s="53" t="s">
        <v>56</v>
      </c>
      <c r="D35" s="68">
        <f>SUM(D36:D38)</f>
        <v>3173231.5600000001</v>
      </c>
      <c r="E35" s="68">
        <f>SUM(E36:E38)</f>
        <v>8311840</v>
      </c>
      <c r="F35" s="68">
        <f t="shared" ref="F35:G35" si="7">SUM(F36:F38)</f>
        <v>7568980</v>
      </c>
      <c r="G35" s="68">
        <f t="shared" si="7"/>
        <v>3936063.73</v>
      </c>
      <c r="H35" s="31">
        <f t="shared" si="1"/>
        <v>47.354902524591424</v>
      </c>
      <c r="I35" s="31">
        <f t="shared" si="2"/>
        <v>52.002564810582143</v>
      </c>
      <c r="J35" s="69">
        <f t="shared" si="3"/>
        <v>762832.16999999993</v>
      </c>
      <c r="K35" s="70">
        <f t="shared" si="4"/>
        <v>124.03959987086478</v>
      </c>
      <c r="L35" s="71"/>
    </row>
    <row r="36" ht="25.5">
      <c r="A36" s="60">
        <v>2010</v>
      </c>
      <c r="B36" s="58">
        <v>2010</v>
      </c>
      <c r="C36" s="41" t="s">
        <v>57</v>
      </c>
      <c r="D36" s="42">
        <v>2417021.3799999999</v>
      </c>
      <c r="E36" s="42">
        <v>5710780</v>
      </c>
      <c r="F36" s="42">
        <v>5110780</v>
      </c>
      <c r="G36" s="42">
        <v>3418327.2999999998</v>
      </c>
      <c r="H36" s="43">
        <f t="shared" si="1"/>
        <v>59.857450295756443</v>
      </c>
      <c r="I36" s="43">
        <f t="shared" si="2"/>
        <v>66.884649701219772</v>
      </c>
      <c r="J36" s="43">
        <f t="shared" si="3"/>
        <v>1001305.9199999999</v>
      </c>
      <c r="K36" s="44">
        <f t="shared" si="4"/>
        <v>141.42726780513627</v>
      </c>
    </row>
    <row r="37" ht="27">
      <c r="A37" s="60">
        <v>2111</v>
      </c>
      <c r="B37" s="58">
        <v>2111</v>
      </c>
      <c r="C37" s="41" t="s">
        <v>58</v>
      </c>
      <c r="D37" s="42">
        <v>756210.18000000005</v>
      </c>
      <c r="E37" s="42">
        <v>2601060</v>
      </c>
      <c r="F37" s="42">
        <v>2458200</v>
      </c>
      <c r="G37" s="42">
        <v>517736.42999999999</v>
      </c>
      <c r="H37" s="43">
        <f t="shared" si="1"/>
        <v>19.904824571520841</v>
      </c>
      <c r="I37" s="43">
        <f t="shared" si="2"/>
        <v>21.06160727361484</v>
      </c>
      <c r="J37" s="43">
        <f t="shared" si="3"/>
        <v>-238473.75000000006</v>
      </c>
      <c r="K37" s="44">
        <f t="shared" si="4"/>
        <v>68.464620510662783</v>
      </c>
    </row>
    <row r="38" ht="26.25" hidden="1">
      <c r="A38" s="72">
        <v>2144</v>
      </c>
      <c r="B38" s="62">
        <v>2144</v>
      </c>
      <c r="C38" s="41" t="s">
        <v>59</v>
      </c>
      <c r="D38" s="64">
        <v>0</v>
      </c>
      <c r="E38" s="64">
        <v>0</v>
      </c>
      <c r="F38" s="42">
        <f>E38</f>
        <v>0</v>
      </c>
      <c r="G38" s="64">
        <v>0</v>
      </c>
      <c r="H38" s="43" t="e">
        <f t="shared" si="1"/>
        <v>#DIV/0!</v>
      </c>
      <c r="I38" s="43" t="e">
        <f t="shared" si="2"/>
        <v>#DIV/0!</v>
      </c>
      <c r="J38" s="43">
        <f t="shared" si="3"/>
        <v>0</v>
      </c>
      <c r="K38" s="44" t="e">
        <f t="shared" si="4"/>
        <v>#DIV/0!</v>
      </c>
    </row>
    <row r="39" s="67" customFormat="1" ht="13.5">
      <c r="A39" s="73">
        <v>3000</v>
      </c>
      <c r="B39" s="52"/>
      <c r="C39" s="53" t="s">
        <v>60</v>
      </c>
      <c r="D39" s="68">
        <f>SUM(D40:D48)</f>
        <v>7926130.4899999993</v>
      </c>
      <c r="E39" s="68">
        <f>SUM(E40:E48)</f>
        <v>16292735</v>
      </c>
      <c r="F39" s="68">
        <f>SUM(F40:F48)</f>
        <v>11680575</v>
      </c>
      <c r="G39" s="68">
        <f>SUM(G40:G48)</f>
        <v>10046212.91</v>
      </c>
      <c r="H39" s="31">
        <f t="shared" si="1"/>
        <v>61.660690547044439</v>
      </c>
      <c r="I39" s="31">
        <f t="shared" si="2"/>
        <v>86.007862712238065</v>
      </c>
      <c r="J39" s="31">
        <f t="shared" si="3"/>
        <v>2120082.4200000009</v>
      </c>
      <c r="K39" s="32">
        <f t="shared" si="4"/>
        <v>126.74801307743802</v>
      </c>
      <c r="L39" s="71"/>
    </row>
    <row r="40" s="67" customFormat="1" ht="27">
      <c r="A40" s="60">
        <v>3032</v>
      </c>
      <c r="B40" s="74">
        <v>3032</v>
      </c>
      <c r="C40" s="35" t="s">
        <v>61</v>
      </c>
      <c r="D40" s="36">
        <v>199903.63</v>
      </c>
      <c r="E40" s="36">
        <v>0</v>
      </c>
      <c r="F40" s="36">
        <f t="shared" ref="F40:F46" si="8">E40</f>
        <v>0</v>
      </c>
      <c r="G40" s="36">
        <v>0</v>
      </c>
      <c r="H40" s="43" t="e">
        <f t="shared" si="1"/>
        <v>#DIV/0!</v>
      </c>
      <c r="I40" s="43" t="e">
        <f t="shared" si="2"/>
        <v>#DIV/0!</v>
      </c>
      <c r="J40" s="37">
        <f t="shared" si="3"/>
        <v>-199903.63</v>
      </c>
      <c r="K40" s="38">
        <f t="shared" si="4"/>
        <v>0</v>
      </c>
      <c r="L40" s="71"/>
    </row>
    <row r="41" s="67" customFormat="1" ht="27">
      <c r="A41" s="60">
        <v>3035</v>
      </c>
      <c r="B41" s="75">
        <v>3035</v>
      </c>
      <c r="C41" s="41" t="s">
        <v>62</v>
      </c>
      <c r="D41" s="42">
        <v>7308.4899999999998</v>
      </c>
      <c r="E41" s="42">
        <v>0</v>
      </c>
      <c r="F41" s="36">
        <f t="shared" si="8"/>
        <v>0</v>
      </c>
      <c r="G41" s="42">
        <v>0</v>
      </c>
      <c r="H41" s="43" t="e">
        <f t="shared" si="1"/>
        <v>#DIV/0!</v>
      </c>
      <c r="I41" s="43" t="e">
        <f t="shared" si="2"/>
        <v>#DIV/0!</v>
      </c>
      <c r="J41" s="37">
        <f t="shared" si="3"/>
        <v>-7308.4899999999998</v>
      </c>
      <c r="K41" s="38">
        <f t="shared" si="4"/>
        <v>0</v>
      </c>
      <c r="L41" s="71"/>
    </row>
    <row r="42" s="67" customFormat="1" ht="27">
      <c r="A42" s="60">
        <v>3050</v>
      </c>
      <c r="B42" s="75">
        <v>3050</v>
      </c>
      <c r="C42" s="41" t="s">
        <v>63</v>
      </c>
      <c r="D42" s="42">
        <v>8983.4400000000005</v>
      </c>
      <c r="E42" s="42">
        <v>40200</v>
      </c>
      <c r="F42" s="36">
        <v>20400</v>
      </c>
      <c r="G42" s="42">
        <v>14514.309999999999</v>
      </c>
      <c r="H42" s="43">
        <f t="shared" si="1"/>
        <v>36.105248756218906</v>
      </c>
      <c r="I42" s="43">
        <f t="shared" si="2"/>
        <v>71.148578431372542</v>
      </c>
      <c r="J42" s="37">
        <f t="shared" si="3"/>
        <v>5530.869999999999</v>
      </c>
      <c r="K42" s="38">
        <f t="shared" si="4"/>
        <v>161.56739511812845</v>
      </c>
      <c r="L42" s="71"/>
    </row>
    <row r="43" ht="54">
      <c r="A43" s="55" t="s">
        <v>64</v>
      </c>
      <c r="B43" s="74">
        <v>3104</v>
      </c>
      <c r="C43" s="35" t="s">
        <v>65</v>
      </c>
      <c r="D43" s="36">
        <v>5836105.5199999996</v>
      </c>
      <c r="E43" s="36">
        <v>10765000</v>
      </c>
      <c r="F43" s="36">
        <v>7386700</v>
      </c>
      <c r="G43" s="36">
        <v>6404665.4900000002</v>
      </c>
      <c r="H43" s="43">
        <f t="shared" si="1"/>
        <v>59.495266976312124</v>
      </c>
      <c r="I43" s="43">
        <f t="shared" si="2"/>
        <v>86.705368973966728</v>
      </c>
      <c r="J43" s="37">
        <f t="shared" si="3"/>
        <v>568559.97000000067</v>
      </c>
      <c r="K43" s="38">
        <f t="shared" si="4"/>
        <v>109.74211257921192</v>
      </c>
    </row>
    <row r="44" ht="54">
      <c r="A44" s="60" t="s">
        <v>66</v>
      </c>
      <c r="B44" s="58">
        <v>3121</v>
      </c>
      <c r="C44" s="41" t="s">
        <v>67</v>
      </c>
      <c r="D44" s="42">
        <v>1053051.1100000001</v>
      </c>
      <c r="E44" s="42">
        <v>2201035</v>
      </c>
      <c r="F44" s="36">
        <v>1371975</v>
      </c>
      <c r="G44" s="42">
        <v>1144025.8799999999</v>
      </c>
      <c r="H44" s="43">
        <f t="shared" si="1"/>
        <v>51.976723677724337</v>
      </c>
      <c r="I44" s="43">
        <f t="shared" si="2"/>
        <v>83.385329907614931</v>
      </c>
      <c r="J44" s="37">
        <f t="shared" si="3"/>
        <v>90974.769999999786</v>
      </c>
      <c r="K44" s="38">
        <f t="shared" si="4"/>
        <v>108.63915997391615</v>
      </c>
    </row>
    <row r="45" ht="54">
      <c r="A45" s="57">
        <v>3160</v>
      </c>
      <c r="B45" s="76">
        <v>3160</v>
      </c>
      <c r="C45" s="41" t="s">
        <v>68</v>
      </c>
      <c r="D45" s="48">
        <v>209238.29999999999</v>
      </c>
      <c r="E45" s="48">
        <v>1000000</v>
      </c>
      <c r="F45" s="36">
        <v>915000</v>
      </c>
      <c r="G45" s="48">
        <v>846146.32999999996</v>
      </c>
      <c r="H45" s="43">
        <f t="shared" si="1"/>
        <v>84.614632999999998</v>
      </c>
      <c r="I45" s="43">
        <f t="shared" si="2"/>
        <v>92.475008743169397</v>
      </c>
      <c r="J45" s="37">
        <f t="shared" si="3"/>
        <v>636908.03000000003</v>
      </c>
      <c r="K45" s="38">
        <f t="shared" si="4"/>
        <v>404.3936172297328</v>
      </c>
    </row>
    <row r="46" ht="51" hidden="1">
      <c r="A46" s="57">
        <v>3180</v>
      </c>
      <c r="B46" s="76">
        <v>3180</v>
      </c>
      <c r="C46" s="41" t="s">
        <v>69</v>
      </c>
      <c r="D46" s="48">
        <v>0</v>
      </c>
      <c r="E46" s="48">
        <v>0</v>
      </c>
      <c r="F46" s="36">
        <f t="shared" si="8"/>
        <v>0</v>
      </c>
      <c r="G46" s="48">
        <v>0</v>
      </c>
      <c r="H46" s="43" t="e">
        <f t="shared" si="1"/>
        <v>#DIV/0!</v>
      </c>
      <c r="I46" s="43" t="e">
        <f t="shared" si="2"/>
        <v>#DIV/0!</v>
      </c>
      <c r="J46" s="37">
        <f t="shared" si="3"/>
        <v>0</v>
      </c>
      <c r="K46" s="38" t="e">
        <f t="shared" si="4"/>
        <v>#DIV/0!</v>
      </c>
    </row>
    <row r="47" ht="40.5">
      <c r="A47" s="57">
        <v>3192</v>
      </c>
      <c r="B47" s="76">
        <v>3192</v>
      </c>
      <c r="C47" s="41" t="s">
        <v>70</v>
      </c>
      <c r="D47" s="48">
        <v>0</v>
      </c>
      <c r="E47" s="48">
        <v>16500</v>
      </c>
      <c r="F47" s="36">
        <v>16500</v>
      </c>
      <c r="G47" s="48">
        <v>6230.8999999999996</v>
      </c>
      <c r="H47" s="43">
        <f t="shared" si="1"/>
        <v>37.763030303030298</v>
      </c>
      <c r="I47" s="43">
        <f t="shared" si="2"/>
        <v>37.763030303030298</v>
      </c>
      <c r="J47" s="37">
        <f t="shared" si="3"/>
        <v>6230.8999999999996</v>
      </c>
      <c r="K47" s="38" t="e">
        <f t="shared" si="4"/>
        <v>#DIV/0!</v>
      </c>
    </row>
    <row r="48" ht="54">
      <c r="A48" s="57" t="s">
        <v>71</v>
      </c>
      <c r="B48" s="76">
        <v>3242</v>
      </c>
      <c r="C48" s="47" t="s">
        <v>72</v>
      </c>
      <c r="D48" s="48">
        <v>611540</v>
      </c>
      <c r="E48" s="48">
        <v>2270000</v>
      </c>
      <c r="F48" s="36">
        <v>1970000</v>
      </c>
      <c r="G48" s="48">
        <v>1630630</v>
      </c>
      <c r="H48" s="43">
        <f t="shared" si="1"/>
        <v>71.833920704845809</v>
      </c>
      <c r="I48" s="43">
        <f t="shared" si="2"/>
        <v>82.773096446700507</v>
      </c>
      <c r="J48" s="37">
        <f t="shared" si="3"/>
        <v>1019090</v>
      </c>
      <c r="K48" s="38">
        <f t="shared" si="4"/>
        <v>266.64322857049416</v>
      </c>
    </row>
    <row r="49" s="67" customFormat="1" ht="13.5">
      <c r="A49" s="51">
        <v>4000</v>
      </c>
      <c r="B49" s="52"/>
      <c r="C49" s="53" t="s">
        <v>73</v>
      </c>
      <c r="D49" s="68">
        <f>SUM(D50:D54)</f>
        <v>7460702.4099999992</v>
      </c>
      <c r="E49" s="68">
        <f>SUM(E50:E54)</f>
        <v>15029860</v>
      </c>
      <c r="F49" s="68">
        <f t="shared" ref="F49:G49" si="9">SUM(F50:F54)</f>
        <v>11857250</v>
      </c>
      <c r="G49" s="68">
        <f t="shared" si="9"/>
        <v>8542756.7599999998</v>
      </c>
      <c r="H49" s="31">
        <f t="shared" si="1"/>
        <v>56.83856509641474</v>
      </c>
      <c r="I49" s="31">
        <f t="shared" si="2"/>
        <v>72.046695144320978</v>
      </c>
      <c r="J49" s="31">
        <f t="shared" si="3"/>
        <v>1082054.3500000006</v>
      </c>
      <c r="K49" s="32">
        <f t="shared" si="4"/>
        <v>114.50338440720624</v>
      </c>
      <c r="L49" s="71"/>
    </row>
    <row r="50" ht="54">
      <c r="A50" s="33" t="s">
        <v>74</v>
      </c>
      <c r="B50" s="56">
        <v>4030</v>
      </c>
      <c r="C50" s="35" t="s">
        <v>75</v>
      </c>
      <c r="D50" s="36">
        <v>2115141.1400000001</v>
      </c>
      <c r="E50" s="36">
        <v>4027180</v>
      </c>
      <c r="F50" s="36">
        <v>3113030</v>
      </c>
      <c r="G50" s="36">
        <v>2399732.6800000002</v>
      </c>
      <c r="H50" s="37">
        <f t="shared" si="1"/>
        <v>59.588413728713398</v>
      </c>
      <c r="I50" s="37">
        <f t="shared" si="2"/>
        <v>77.086718727413498</v>
      </c>
      <c r="J50" s="37">
        <f t="shared" si="3"/>
        <v>284591.54000000004</v>
      </c>
      <c r="K50" s="38">
        <f t="shared" si="4"/>
        <v>113.45496688698513</v>
      </c>
    </row>
    <row r="51" ht="54">
      <c r="A51" s="39" t="s">
        <v>76</v>
      </c>
      <c r="B51" s="58">
        <v>4040</v>
      </c>
      <c r="C51" s="41" t="s">
        <v>77</v>
      </c>
      <c r="D51" s="42">
        <v>258925.54999999999</v>
      </c>
      <c r="E51" s="42">
        <v>534720</v>
      </c>
      <c r="F51" s="36">
        <v>426180</v>
      </c>
      <c r="G51" s="42">
        <v>270918.35999999999</v>
      </c>
      <c r="H51" s="37">
        <f t="shared" si="1"/>
        <v>50.665462298025133</v>
      </c>
      <c r="I51" s="37">
        <f t="shared" si="2"/>
        <v>63.568999014500918</v>
      </c>
      <c r="J51" s="37">
        <f t="shared" si="3"/>
        <v>11992.809999999998</v>
      </c>
      <c r="K51" s="38">
        <f t="shared" si="4"/>
        <v>104.63175997888197</v>
      </c>
      <c r="L51" s="1"/>
    </row>
    <row r="52" ht="54">
      <c r="A52" s="39" t="s">
        <v>78</v>
      </c>
      <c r="B52" s="58">
        <v>4060</v>
      </c>
      <c r="C52" s="41" t="s">
        <v>79</v>
      </c>
      <c r="D52" s="42">
        <v>4642340.3499999996</v>
      </c>
      <c r="E52" s="42">
        <v>9511920</v>
      </c>
      <c r="F52" s="36">
        <v>7515900</v>
      </c>
      <c r="G52" s="42">
        <v>5393620.4299999997</v>
      </c>
      <c r="H52" s="37">
        <f t="shared" si="1"/>
        <v>56.703803543343511</v>
      </c>
      <c r="I52" s="37">
        <f t="shared" si="2"/>
        <v>71.762801926582313</v>
      </c>
      <c r="J52" s="37">
        <f t="shared" si="3"/>
        <v>751280.08000000007</v>
      </c>
      <c r="K52" s="38">
        <f t="shared" si="4"/>
        <v>116.18321844928927</v>
      </c>
      <c r="M52" s="1"/>
    </row>
    <row r="53" ht="54">
      <c r="A53" s="39" t="s">
        <v>80</v>
      </c>
      <c r="B53" s="58">
        <v>4081</v>
      </c>
      <c r="C53" s="41" t="s">
        <v>81</v>
      </c>
      <c r="D53" s="42">
        <v>413192.37</v>
      </c>
      <c r="E53" s="42">
        <v>776040</v>
      </c>
      <c r="F53" s="36">
        <v>644140</v>
      </c>
      <c r="G53" s="42">
        <v>464301.28999999998</v>
      </c>
      <c r="H53" s="37">
        <f t="shared" si="1"/>
        <v>59.829556466161534</v>
      </c>
      <c r="I53" s="37">
        <f t="shared" si="2"/>
        <v>72.080803862514358</v>
      </c>
      <c r="J53" s="37">
        <f t="shared" si="3"/>
        <v>51108.919999999984</v>
      </c>
      <c r="K53" s="38">
        <f t="shared" si="4"/>
        <v>112.36927971346616</v>
      </c>
    </row>
    <row r="54" ht="54">
      <c r="A54" s="45" t="s">
        <v>82</v>
      </c>
      <c r="B54" s="76">
        <v>4082</v>
      </c>
      <c r="C54" s="47" t="s">
        <v>83</v>
      </c>
      <c r="D54" s="48">
        <v>31103</v>
      </c>
      <c r="E54" s="48">
        <v>180000</v>
      </c>
      <c r="F54" s="36">
        <v>158000</v>
      </c>
      <c r="G54" s="48">
        <v>14184</v>
      </c>
      <c r="H54" s="37">
        <f t="shared" si="1"/>
        <v>7.8799999999999999</v>
      </c>
      <c r="I54" s="37">
        <f t="shared" si="2"/>
        <v>8.9772151898734176</v>
      </c>
      <c r="J54" s="37">
        <f t="shared" si="3"/>
        <v>-16919</v>
      </c>
      <c r="K54" s="38">
        <f t="shared" si="4"/>
        <v>45.603318007909202</v>
      </c>
    </row>
    <row r="55" s="67" customFormat="1" ht="13.5">
      <c r="A55" s="51">
        <v>5000</v>
      </c>
      <c r="B55" s="52"/>
      <c r="C55" s="53" t="s">
        <v>84</v>
      </c>
      <c r="D55" s="68">
        <f>SUM(D56:D59)</f>
        <v>1258514.52</v>
      </c>
      <c r="E55" s="68">
        <f>SUM(E56:E58)</f>
        <v>1938800</v>
      </c>
      <c r="F55" s="68">
        <f>SUM(F56:F58)</f>
        <v>1304500</v>
      </c>
      <c r="G55" s="68">
        <f>SUM(G56:G58)</f>
        <v>999131.84999999998</v>
      </c>
      <c r="H55" s="31">
        <f t="shared" si="1"/>
        <v>51.533518155560145</v>
      </c>
      <c r="I55" s="31">
        <f t="shared" si="2"/>
        <v>76.591172863165951</v>
      </c>
      <c r="J55" s="31">
        <f t="shared" si="3"/>
        <v>-259382.67000000004</v>
      </c>
      <c r="K55" s="32">
        <f t="shared" si="4"/>
        <v>79.389775336084327</v>
      </c>
      <c r="L55" s="71"/>
    </row>
    <row r="56" ht="54">
      <c r="A56" s="33" t="s">
        <v>85</v>
      </c>
      <c r="B56" s="56">
        <v>5011</v>
      </c>
      <c r="C56" s="35" t="s">
        <v>86</v>
      </c>
      <c r="D56" s="36">
        <v>24844.580000000002</v>
      </c>
      <c r="E56" s="36">
        <v>35000</v>
      </c>
      <c r="F56" s="36">
        <v>26200</v>
      </c>
      <c r="G56" s="36">
        <v>20909.16</v>
      </c>
      <c r="H56" s="37">
        <f t="shared" si="1"/>
        <v>59.740457142857139</v>
      </c>
      <c r="I56" s="37">
        <f t="shared" si="2"/>
        <v>79.805954198473287</v>
      </c>
      <c r="J56" s="37">
        <f t="shared" si="3"/>
        <v>-3935.4200000000019</v>
      </c>
      <c r="K56" s="38">
        <f t="shared" si="4"/>
        <v>84.159844923923032</v>
      </c>
    </row>
    <row r="57" ht="54">
      <c r="A57" s="39" t="s">
        <v>87</v>
      </c>
      <c r="B57" s="58">
        <v>5012</v>
      </c>
      <c r="C57" s="41" t="s">
        <v>88</v>
      </c>
      <c r="D57" s="42">
        <v>16271</v>
      </c>
      <c r="E57" s="42">
        <v>40000</v>
      </c>
      <c r="F57" s="36">
        <v>23000</v>
      </c>
      <c r="G57" s="42">
        <v>11660</v>
      </c>
      <c r="H57" s="37">
        <f t="shared" si="1"/>
        <v>29.149999999999999</v>
      </c>
      <c r="I57" s="37">
        <f t="shared" si="2"/>
        <v>50.695652173913039</v>
      </c>
      <c r="J57" s="37">
        <f t="shared" si="3"/>
        <v>-4611</v>
      </c>
      <c r="K57" s="38">
        <f t="shared" si="4"/>
        <v>71.661237785016283</v>
      </c>
    </row>
    <row r="58" ht="54">
      <c r="A58" s="45" t="s">
        <v>89</v>
      </c>
      <c r="B58" s="76">
        <v>5031</v>
      </c>
      <c r="C58" s="47" t="s">
        <v>90</v>
      </c>
      <c r="D58" s="48">
        <v>1212494.54</v>
      </c>
      <c r="E58" s="48">
        <v>1863800</v>
      </c>
      <c r="F58" s="64">
        <v>1255300</v>
      </c>
      <c r="G58" s="48">
        <v>966562.68999999994</v>
      </c>
      <c r="H58" s="77">
        <f t="shared" si="1"/>
        <v>51.859785921236181</v>
      </c>
      <c r="I58" s="77">
        <f t="shared" si="2"/>
        <v>76.998541384529602</v>
      </c>
      <c r="J58" s="77">
        <f t="shared" si="3"/>
        <v>-245931.85000000009</v>
      </c>
      <c r="K58" s="78">
        <f t="shared" si="4"/>
        <v>79.716869487923631</v>
      </c>
    </row>
    <row r="59" ht="27">
      <c r="A59" s="79"/>
      <c r="B59" s="80">
        <v>5049</v>
      </c>
      <c r="C59" s="81" t="s">
        <v>91</v>
      </c>
      <c r="D59" s="82">
        <v>4904.3999999999996</v>
      </c>
      <c r="E59" s="82">
        <v>0</v>
      </c>
      <c r="F59" s="82">
        <v>0</v>
      </c>
      <c r="G59" s="82">
        <v>0</v>
      </c>
      <c r="H59" s="83" t="e">
        <f t="shared" si="1"/>
        <v>#DIV/0!</v>
      </c>
      <c r="I59" s="83" t="e">
        <f t="shared" si="2"/>
        <v>#DIV/0!</v>
      </c>
      <c r="J59" s="83">
        <f t="shared" si="3"/>
        <v>-4904.3999999999996</v>
      </c>
      <c r="K59" s="84">
        <f t="shared" si="4"/>
        <v>0</v>
      </c>
    </row>
    <row r="60" s="67" customFormat="1" ht="13.5">
      <c r="A60" s="51">
        <v>6000</v>
      </c>
      <c r="B60" s="52"/>
      <c r="C60" s="53" t="s">
        <v>92</v>
      </c>
      <c r="D60" s="68">
        <f>SUM(D61:D66)</f>
        <v>5793772.3100000005</v>
      </c>
      <c r="E60" s="68">
        <f>SUM(E61:E66)</f>
        <v>9496830</v>
      </c>
      <c r="F60" s="68">
        <f>SUM(F61:F66)</f>
        <v>6182930</v>
      </c>
      <c r="G60" s="68">
        <f>SUM(G61:G66)</f>
        <v>5125087.7299999995</v>
      </c>
      <c r="H60" s="31">
        <f t="shared" si="1"/>
        <v>53.966299596812831</v>
      </c>
      <c r="I60" s="31">
        <f t="shared" si="2"/>
        <v>82.890922750217129</v>
      </c>
      <c r="J60" s="31">
        <f t="shared" si="3"/>
        <v>-668684.58000000101</v>
      </c>
      <c r="K60" s="32">
        <f t="shared" si="4"/>
        <v>88.458563018676841</v>
      </c>
      <c r="L60" s="71"/>
    </row>
    <row r="61" ht="25.5" hidden="1" customHeight="1">
      <c r="A61" s="33" t="s">
        <v>93</v>
      </c>
      <c r="B61" s="56">
        <v>6016</v>
      </c>
      <c r="C61" s="35" t="s">
        <v>94</v>
      </c>
      <c r="D61" s="36">
        <v>0</v>
      </c>
      <c r="E61" s="36">
        <v>0</v>
      </c>
      <c r="F61" s="36">
        <f>E61</f>
        <v>0</v>
      </c>
      <c r="G61" s="36">
        <v>0</v>
      </c>
      <c r="H61" s="43" t="e">
        <f t="shared" si="1"/>
        <v>#DIV/0!</v>
      </c>
      <c r="I61" s="43" t="e">
        <f t="shared" si="2"/>
        <v>#DIV/0!</v>
      </c>
      <c r="J61" s="43">
        <f t="shared" si="3"/>
        <v>0</v>
      </c>
      <c r="K61" s="44" t="e">
        <f t="shared" si="4"/>
        <v>#DIV/0!</v>
      </c>
    </row>
    <row r="62" ht="54">
      <c r="A62" s="39" t="s">
        <v>95</v>
      </c>
      <c r="B62" s="58">
        <v>6020</v>
      </c>
      <c r="C62" s="41" t="s">
        <v>96</v>
      </c>
      <c r="D62" s="42">
        <v>4485462.1900000004</v>
      </c>
      <c r="E62" s="42">
        <v>6667966</v>
      </c>
      <c r="F62" s="36">
        <v>4450608</v>
      </c>
      <c r="G62" s="42">
        <v>3993831.1899999999</v>
      </c>
      <c r="H62" s="43">
        <f t="shared" si="1"/>
        <v>59.895794159718271</v>
      </c>
      <c r="I62" s="43">
        <f t="shared" si="2"/>
        <v>89.736754843383196</v>
      </c>
      <c r="J62" s="43">
        <f t="shared" si="3"/>
        <v>-491631.00000000047</v>
      </c>
      <c r="K62" s="44">
        <f t="shared" si="4"/>
        <v>89.039457269396792</v>
      </c>
    </row>
    <row r="63" ht="54">
      <c r="A63" s="39" t="s">
        <v>97</v>
      </c>
      <c r="B63" s="58">
        <v>6030</v>
      </c>
      <c r="C63" s="41" t="s">
        <v>98</v>
      </c>
      <c r="D63" s="42">
        <v>752261.09999999998</v>
      </c>
      <c r="E63" s="42">
        <v>1899420</v>
      </c>
      <c r="F63" s="36">
        <v>1057620</v>
      </c>
      <c r="G63" s="42">
        <v>880809.28000000003</v>
      </c>
      <c r="H63" s="43">
        <f t="shared" si="1"/>
        <v>46.372538985585074</v>
      </c>
      <c r="I63" s="43">
        <f t="shared" si="2"/>
        <v>83.2822072199845</v>
      </c>
      <c r="J63" s="43">
        <f t="shared" si="3"/>
        <v>128548.18000000005</v>
      </c>
      <c r="K63" s="44">
        <f t="shared" si="4"/>
        <v>117.08823970826087</v>
      </c>
    </row>
    <row r="64" ht="54">
      <c r="A64" s="39" t="s">
        <v>99</v>
      </c>
      <c r="B64" s="58">
        <v>6040</v>
      </c>
      <c r="C64" s="41" t="s">
        <v>100</v>
      </c>
      <c r="D64" s="42">
        <v>84715.199999999997</v>
      </c>
      <c r="E64" s="42">
        <v>382902</v>
      </c>
      <c r="F64" s="42">
        <v>382902</v>
      </c>
      <c r="G64" s="42">
        <v>80250.800000000003</v>
      </c>
      <c r="H64" s="43">
        <f t="shared" si="1"/>
        <v>20.958574256598293</v>
      </c>
      <c r="I64" s="43">
        <f t="shared" si="2"/>
        <v>20.958574256598293</v>
      </c>
      <c r="J64" s="43">
        <f t="shared" si="3"/>
        <v>-4464.3999999999942</v>
      </c>
      <c r="K64" s="44">
        <f t="shared" si="4"/>
        <v>94.730107465956522</v>
      </c>
    </row>
    <row r="65" ht="63.75">
      <c r="A65" s="39" t="s">
        <v>101</v>
      </c>
      <c r="B65" s="58">
        <v>6071</v>
      </c>
      <c r="C65" s="41" t="s">
        <v>102</v>
      </c>
      <c r="D65" s="42">
        <v>419883.82000000001</v>
      </c>
      <c r="E65" s="42">
        <v>486542</v>
      </c>
      <c r="F65" s="36">
        <v>237800</v>
      </c>
      <c r="G65" s="42">
        <v>125196.46000000001</v>
      </c>
      <c r="H65" s="43">
        <f t="shared" si="1"/>
        <v>25.731891594148092</v>
      </c>
      <c r="I65" s="43">
        <f t="shared" si="2"/>
        <v>52.647796467619855</v>
      </c>
      <c r="J65" s="43">
        <f t="shared" si="3"/>
        <v>-294687.35999999999</v>
      </c>
      <c r="K65" s="44">
        <f t="shared" si="4"/>
        <v>29.81692888285145</v>
      </c>
    </row>
    <row r="66" ht="26.25">
      <c r="A66" s="45" t="s">
        <v>103</v>
      </c>
      <c r="B66" s="76">
        <v>6090</v>
      </c>
      <c r="C66" s="47" t="s">
        <v>104</v>
      </c>
      <c r="D66" s="48">
        <v>51450</v>
      </c>
      <c r="E66" s="48">
        <v>60000</v>
      </c>
      <c r="F66" s="36">
        <v>54000</v>
      </c>
      <c r="G66" s="48">
        <v>45000</v>
      </c>
      <c r="H66" s="43">
        <f t="shared" si="1"/>
        <v>75</v>
      </c>
      <c r="I66" s="43">
        <f t="shared" si="2"/>
        <v>83.333333333333343</v>
      </c>
      <c r="J66" s="43">
        <f t="shared" si="3"/>
        <v>-6450</v>
      </c>
      <c r="K66" s="44">
        <f t="shared" si="4"/>
        <v>87.463556851311949</v>
      </c>
    </row>
    <row r="67" s="67" customFormat="1" ht="13.5">
      <c r="A67" s="51">
        <v>7000</v>
      </c>
      <c r="B67" s="52"/>
      <c r="C67" s="53" t="s">
        <v>105</v>
      </c>
      <c r="D67" s="68">
        <f>SUM(D68:D75)</f>
        <v>4377596.8100000005</v>
      </c>
      <c r="E67" s="68">
        <f>SUM(E68:E75)</f>
        <v>2624000</v>
      </c>
      <c r="F67" s="68">
        <f>SUM(F68:F75)</f>
        <v>1464000</v>
      </c>
      <c r="G67" s="68">
        <f>SUM(G68:G75)</f>
        <v>625873.58000000007</v>
      </c>
      <c r="H67" s="31">
        <f t="shared" si="1"/>
        <v>23.851889481707321</v>
      </c>
      <c r="I67" s="31">
        <f t="shared" si="2"/>
        <v>42.750927595628418</v>
      </c>
      <c r="J67" s="31">
        <f t="shared" si="3"/>
        <v>-3751723.2300000004</v>
      </c>
      <c r="K67" s="32">
        <f t="shared" si="4"/>
        <v>14.297195634149778</v>
      </c>
      <c r="L67" s="71"/>
    </row>
    <row r="68" ht="25.5" hidden="1">
      <c r="A68" s="55">
        <v>7350</v>
      </c>
      <c r="B68" s="74">
        <v>7350</v>
      </c>
      <c r="C68" s="35" t="s">
        <v>106</v>
      </c>
      <c r="D68" s="36">
        <v>0</v>
      </c>
      <c r="E68" s="36">
        <v>0</v>
      </c>
      <c r="F68" s="36">
        <v>0</v>
      </c>
      <c r="G68" s="36">
        <v>0</v>
      </c>
      <c r="H68" s="37" t="e">
        <f t="shared" si="1"/>
        <v>#DIV/0!</v>
      </c>
      <c r="I68" s="37" t="e">
        <f t="shared" si="2"/>
        <v>#DIV/0!</v>
      </c>
      <c r="J68" s="37">
        <f t="shared" si="3"/>
        <v>0</v>
      </c>
      <c r="K68" s="44" t="e">
        <f t="shared" si="4"/>
        <v>#DIV/0!</v>
      </c>
    </row>
    <row r="69" ht="25.5" hidden="1">
      <c r="A69" s="55"/>
      <c r="B69" s="74">
        <v>7351</v>
      </c>
      <c r="C69" s="35" t="s">
        <v>107</v>
      </c>
      <c r="D69" s="36">
        <v>0</v>
      </c>
      <c r="E69" s="36">
        <v>0</v>
      </c>
      <c r="F69" s="36">
        <f t="shared" ref="F69:F76" si="10">E69</f>
        <v>0</v>
      </c>
      <c r="G69" s="36">
        <v>0</v>
      </c>
      <c r="H69" s="37" t="e">
        <f t="shared" si="1"/>
        <v>#DIV/0!</v>
      </c>
      <c r="I69" s="37" t="e">
        <f t="shared" si="2"/>
        <v>#DIV/0!</v>
      </c>
      <c r="J69" s="37">
        <f t="shared" si="3"/>
        <v>0</v>
      </c>
      <c r="K69" s="44" t="e">
        <f t="shared" si="4"/>
        <v>#DIV/0!</v>
      </c>
    </row>
    <row r="70" ht="25.5" customHeight="1">
      <c r="A70" s="55"/>
      <c r="B70" s="74">
        <v>7390</v>
      </c>
      <c r="C70" s="35" t="s">
        <v>108</v>
      </c>
      <c r="D70" s="36">
        <v>185000</v>
      </c>
      <c r="E70" s="36">
        <v>0</v>
      </c>
      <c r="F70" s="36">
        <f t="shared" si="10"/>
        <v>0</v>
      </c>
      <c r="G70" s="36">
        <v>0</v>
      </c>
      <c r="H70" s="37" t="e">
        <f t="shared" si="1"/>
        <v>#DIV/0!</v>
      </c>
      <c r="I70" s="37" t="e">
        <f t="shared" si="2"/>
        <v>#DIV/0!</v>
      </c>
      <c r="J70" s="37">
        <f t="shared" si="3"/>
        <v>-185000</v>
      </c>
      <c r="K70" s="44">
        <f t="shared" si="4"/>
        <v>0</v>
      </c>
    </row>
    <row r="71">
      <c r="A71" s="39" t="s">
        <v>109</v>
      </c>
      <c r="B71" s="58">
        <v>7412</v>
      </c>
      <c r="C71" s="41" t="s">
        <v>110</v>
      </c>
      <c r="D71" s="42">
        <v>126000</v>
      </c>
      <c r="E71" s="42">
        <v>260000</v>
      </c>
      <c r="F71" s="36">
        <v>135000</v>
      </c>
      <c r="G71" s="42">
        <v>126000</v>
      </c>
      <c r="H71" s="37">
        <f t="shared" si="1"/>
        <v>48.46153846153846</v>
      </c>
      <c r="I71" s="37">
        <f t="shared" si="2"/>
        <v>93.333333333333329</v>
      </c>
      <c r="J71" s="37">
        <f t="shared" si="3"/>
        <v>0</v>
      </c>
      <c r="K71" s="44">
        <f t="shared" si="4"/>
        <v>100</v>
      </c>
    </row>
    <row r="72" ht="25.5">
      <c r="A72" s="39" t="s">
        <v>111</v>
      </c>
      <c r="B72" s="75" t="s">
        <v>112</v>
      </c>
      <c r="C72" s="41" t="s">
        <v>113</v>
      </c>
      <c r="D72" s="42">
        <v>3973115.8100000001</v>
      </c>
      <c r="E72" s="42">
        <v>2264000</v>
      </c>
      <c r="F72" s="36">
        <v>1229000</v>
      </c>
      <c r="G72" s="42">
        <v>456271.58000000002</v>
      </c>
      <c r="H72" s="37">
        <f t="shared" si="1"/>
        <v>20.153338339222614</v>
      </c>
      <c r="I72" s="37">
        <f t="shared" si="2"/>
        <v>37.125433685923511</v>
      </c>
      <c r="J72" s="37">
        <f t="shared" si="3"/>
        <v>-3516844.23</v>
      </c>
      <c r="K72" s="44">
        <f t="shared" si="4"/>
        <v>11.483973833624548</v>
      </c>
    </row>
    <row r="73" ht="38.25" hidden="1">
      <c r="A73" s="39"/>
      <c r="B73" s="58">
        <v>7540</v>
      </c>
      <c r="C73" s="41" t="s">
        <v>114</v>
      </c>
      <c r="D73" s="42">
        <v>0</v>
      </c>
      <c r="E73" s="42">
        <v>0</v>
      </c>
      <c r="F73" s="36">
        <f t="shared" si="10"/>
        <v>0</v>
      </c>
      <c r="G73" s="42">
        <v>0</v>
      </c>
      <c r="H73" s="37" t="e">
        <f t="shared" si="1"/>
        <v>#DIV/0!</v>
      </c>
      <c r="I73" s="37" t="e">
        <f t="shared" si="2"/>
        <v>#DIV/0!</v>
      </c>
      <c r="J73" s="37">
        <f t="shared" si="3"/>
        <v>0</v>
      </c>
      <c r="K73" s="44" t="e">
        <f t="shared" si="4"/>
        <v>#DIV/0!</v>
      </c>
    </row>
    <row r="74" ht="12.75" hidden="1" customHeight="1">
      <c r="A74" s="39" t="s">
        <v>115</v>
      </c>
      <c r="B74" s="58">
        <v>7640</v>
      </c>
      <c r="C74" s="41" t="s">
        <v>116</v>
      </c>
      <c r="D74" s="42">
        <v>0</v>
      </c>
      <c r="E74" s="42">
        <v>0</v>
      </c>
      <c r="F74" s="36">
        <f t="shared" si="10"/>
        <v>0</v>
      </c>
      <c r="G74" s="42">
        <v>0</v>
      </c>
      <c r="H74" s="37" t="e">
        <f t="shared" si="1"/>
        <v>#DIV/0!</v>
      </c>
      <c r="I74" s="37" t="e">
        <f t="shared" si="2"/>
        <v>#DIV/0!</v>
      </c>
      <c r="J74" s="37">
        <f t="shared" si="3"/>
        <v>0</v>
      </c>
      <c r="K74" s="44" t="e">
        <f t="shared" si="4"/>
        <v>#DIV/0!</v>
      </c>
    </row>
    <row r="75" ht="26.25">
      <c r="A75" s="45" t="s">
        <v>117</v>
      </c>
      <c r="B75" s="76">
        <v>7680</v>
      </c>
      <c r="C75" s="47" t="s">
        <v>118</v>
      </c>
      <c r="D75" s="48">
        <v>93481</v>
      </c>
      <c r="E75" s="48">
        <v>100000</v>
      </c>
      <c r="F75" s="36">
        <v>100000</v>
      </c>
      <c r="G75" s="48">
        <v>43602</v>
      </c>
      <c r="H75" s="37">
        <f t="shared" si="1"/>
        <v>43.602000000000004</v>
      </c>
      <c r="I75" s="37">
        <f t="shared" si="2"/>
        <v>43.602000000000004</v>
      </c>
      <c r="J75" s="37">
        <f t="shared" si="3"/>
        <v>-49879</v>
      </c>
      <c r="K75" s="44">
        <f t="shared" si="4"/>
        <v>46.642633262374176</v>
      </c>
    </row>
    <row r="76" ht="39" hidden="1">
      <c r="A76" s="79"/>
      <c r="B76" s="80">
        <v>7700</v>
      </c>
      <c r="C76" s="81" t="s">
        <v>119</v>
      </c>
      <c r="D76" s="82">
        <v>0</v>
      </c>
      <c r="E76" s="82">
        <v>0</v>
      </c>
      <c r="F76" s="36">
        <f t="shared" si="10"/>
        <v>0</v>
      </c>
      <c r="G76" s="82">
        <v>0</v>
      </c>
      <c r="H76" s="37" t="e">
        <f t="shared" si="1"/>
        <v>#DIV/0!</v>
      </c>
      <c r="I76" s="37" t="e">
        <f t="shared" si="2"/>
        <v>#DIV/0!</v>
      </c>
      <c r="J76" s="37">
        <f t="shared" si="3"/>
        <v>0</v>
      </c>
      <c r="K76" s="44" t="e">
        <f t="shared" si="4"/>
        <v>#DIV/0!</v>
      </c>
    </row>
    <row r="77" s="67" customFormat="1" ht="13.5">
      <c r="A77" s="51">
        <v>8000</v>
      </c>
      <c r="B77" s="52"/>
      <c r="C77" s="53" t="s">
        <v>120</v>
      </c>
      <c r="D77" s="68">
        <f>SUM(D78:D83)</f>
        <v>6269574.3300000001</v>
      </c>
      <c r="E77" s="68">
        <f>SUM(E78:E83)</f>
        <v>8676458</v>
      </c>
      <c r="F77" s="68">
        <f t="shared" ref="F77:G77" si="11">SUM(F78:F83)</f>
        <v>7234758</v>
      </c>
      <c r="G77" s="68">
        <f t="shared" si="11"/>
        <v>4167829.5599999996</v>
      </c>
      <c r="H77" s="31">
        <f t="shared" ref="H77:H135" si="12">G77/E77*100</f>
        <v>48.036071401486637</v>
      </c>
      <c r="I77" s="31">
        <f t="shared" ref="I77:I89" si="13">G77/F77*100</f>
        <v>57.608417033437739</v>
      </c>
      <c r="J77" s="31">
        <f t="shared" ref="J77:J135" si="14">G77-D77</f>
        <v>-2101744.7700000005</v>
      </c>
      <c r="K77" s="32">
        <f t="shared" ref="K77:K135" si="15">G77/D77*100</f>
        <v>66.47707389091596</v>
      </c>
      <c r="L77" s="71"/>
    </row>
    <row r="78" ht="25.5">
      <c r="A78" s="33" t="s">
        <v>121</v>
      </c>
      <c r="B78" s="56">
        <v>8110</v>
      </c>
      <c r="C78" s="35" t="s">
        <v>122</v>
      </c>
      <c r="D78" s="36">
        <v>304107</v>
      </c>
      <c r="E78" s="36">
        <v>320000</v>
      </c>
      <c r="F78" s="36">
        <v>320000</v>
      </c>
      <c r="G78" s="36">
        <v>40700</v>
      </c>
      <c r="H78" s="37">
        <f t="shared" si="12"/>
        <v>12.71875</v>
      </c>
      <c r="I78" s="37">
        <f t="shared" si="13"/>
        <v>12.71875</v>
      </c>
      <c r="J78" s="37">
        <f t="shared" si="14"/>
        <v>-263407</v>
      </c>
      <c r="K78" s="44">
        <f t="shared" si="15"/>
        <v>13.383447273492555</v>
      </c>
    </row>
    <row r="79">
      <c r="A79" s="39" t="s">
        <v>123</v>
      </c>
      <c r="B79" s="58">
        <v>8130</v>
      </c>
      <c r="C79" s="41" t="s">
        <v>124</v>
      </c>
      <c r="D79" s="42">
        <v>1766352.9399999999</v>
      </c>
      <c r="E79" s="42">
        <v>3347700</v>
      </c>
      <c r="F79" s="36">
        <v>2413000</v>
      </c>
      <c r="G79" s="42">
        <v>1736603.99</v>
      </c>
      <c r="H79" s="37">
        <f t="shared" si="12"/>
        <v>51.874540430743501</v>
      </c>
      <c r="I79" s="37">
        <f t="shared" si="13"/>
        <v>71.968669291338585</v>
      </c>
      <c r="J79" s="37">
        <f t="shared" si="14"/>
        <v>-29748.949999999953</v>
      </c>
      <c r="K79" s="44">
        <f t="shared" si="15"/>
        <v>98.315798087329028</v>
      </c>
    </row>
    <row r="80" ht="25.5">
      <c r="A80" s="45"/>
      <c r="B80" s="76">
        <v>8220</v>
      </c>
      <c r="C80" s="41" t="s">
        <v>125</v>
      </c>
      <c r="D80" s="48">
        <v>379678</v>
      </c>
      <c r="E80" s="48">
        <v>600000</v>
      </c>
      <c r="F80" s="36">
        <v>300000</v>
      </c>
      <c r="G80" s="48">
        <v>269569</v>
      </c>
      <c r="H80" s="37">
        <f t="shared" si="12"/>
        <v>44.928166666666669</v>
      </c>
      <c r="I80" s="37">
        <f t="shared" si="13"/>
        <v>89.856333333333339</v>
      </c>
      <c r="J80" s="37">
        <f t="shared" si="14"/>
        <v>-110109</v>
      </c>
      <c r="K80" s="44">
        <f t="shared" si="15"/>
        <v>70.99937315304021</v>
      </c>
    </row>
    <row r="81">
      <c r="A81" s="57">
        <v>8230</v>
      </c>
      <c r="B81" s="76">
        <v>8230</v>
      </c>
      <c r="C81" s="41" t="s">
        <v>126</v>
      </c>
      <c r="D81" s="48">
        <v>3819436.3900000001</v>
      </c>
      <c r="E81" s="48">
        <v>3375500</v>
      </c>
      <c r="F81" s="36">
        <v>3168500</v>
      </c>
      <c r="G81" s="48">
        <v>2120956.5699999998</v>
      </c>
      <c r="H81" s="37">
        <f t="shared" si="12"/>
        <v>62.833848911272398</v>
      </c>
      <c r="I81" s="37">
        <f t="shared" si="13"/>
        <v>66.938821839987369</v>
      </c>
      <c r="J81" s="37">
        <f t="shared" si="14"/>
        <v>-1698479.8200000003</v>
      </c>
      <c r="K81" s="44">
        <f t="shared" si="15"/>
        <v>55.530616390236567</v>
      </c>
    </row>
    <row r="82" ht="25.5" hidden="1">
      <c r="A82" s="57">
        <v>8330</v>
      </c>
      <c r="B82" s="76">
        <v>8330</v>
      </c>
      <c r="C82" s="41" t="s">
        <v>127</v>
      </c>
      <c r="D82" s="48">
        <v>0</v>
      </c>
      <c r="E82" s="48">
        <v>0</v>
      </c>
      <c r="F82" s="36">
        <f>E82</f>
        <v>0</v>
      </c>
      <c r="G82" s="48">
        <v>0</v>
      </c>
      <c r="H82" s="37" t="e">
        <f t="shared" si="12"/>
        <v>#DIV/0!</v>
      </c>
      <c r="I82" s="37" t="e">
        <f t="shared" si="13"/>
        <v>#DIV/0!</v>
      </c>
      <c r="J82" s="37">
        <f t="shared" si="14"/>
        <v>0</v>
      </c>
      <c r="K82" s="44" t="e">
        <f t="shared" si="15"/>
        <v>#DIV/0!</v>
      </c>
    </row>
    <row r="83" ht="13.5">
      <c r="A83" s="45" t="s">
        <v>128</v>
      </c>
      <c r="B83" s="76">
        <v>8710</v>
      </c>
      <c r="C83" s="47" t="s">
        <v>129</v>
      </c>
      <c r="D83" s="48">
        <v>0</v>
      </c>
      <c r="E83" s="48">
        <v>1033258</v>
      </c>
      <c r="F83" s="36">
        <v>1033258</v>
      </c>
      <c r="G83" s="48">
        <v>0</v>
      </c>
      <c r="H83" s="37">
        <f t="shared" si="12"/>
        <v>0</v>
      </c>
      <c r="I83" s="37">
        <f t="shared" si="13"/>
        <v>0</v>
      </c>
      <c r="J83" s="37">
        <f t="shared" si="14"/>
        <v>0</v>
      </c>
      <c r="K83" s="44" t="e">
        <f t="shared" si="15"/>
        <v>#DIV/0!</v>
      </c>
    </row>
    <row r="84" s="67" customFormat="1" ht="13.5">
      <c r="A84" s="51">
        <v>9000</v>
      </c>
      <c r="B84" s="52"/>
      <c r="C84" s="53" t="s">
        <v>130</v>
      </c>
      <c r="D84" s="68">
        <f>SUM(D85:D86)</f>
        <v>2322000</v>
      </c>
      <c r="E84" s="68">
        <f>SUM(E85:E86)</f>
        <v>3911818.02</v>
      </c>
      <c r="F84" s="68">
        <f>SUM(F85:F86)</f>
        <v>2155818.02</v>
      </c>
      <c r="G84" s="68">
        <f>SUM(G85:G86)</f>
        <v>2155818.02</v>
      </c>
      <c r="H84" s="31">
        <f t="shared" si="12"/>
        <v>55.110386244398967</v>
      </c>
      <c r="I84" s="31">
        <f t="shared" si="13"/>
        <v>100</v>
      </c>
      <c r="J84" s="31">
        <f t="shared" si="14"/>
        <v>-166181.97999999998</v>
      </c>
      <c r="K84" s="32">
        <f t="shared" si="15"/>
        <v>92.843153316106807</v>
      </c>
      <c r="L84" s="71"/>
    </row>
    <row r="85">
      <c r="A85" s="33" t="s">
        <v>131</v>
      </c>
      <c r="B85" s="58">
        <v>9770</v>
      </c>
      <c r="C85" s="41" t="s">
        <v>132</v>
      </c>
      <c r="D85" s="42">
        <v>1820000</v>
      </c>
      <c r="E85" s="42">
        <v>3858234.8999999999</v>
      </c>
      <c r="F85" s="42">
        <v>2102234.8999999999</v>
      </c>
      <c r="G85" s="42">
        <v>2102234.8999999999</v>
      </c>
      <c r="H85" s="43">
        <f t="shared" si="12"/>
        <v>54.486959827147899</v>
      </c>
      <c r="I85" s="43">
        <f t="shared" si="13"/>
        <v>100</v>
      </c>
      <c r="J85" s="43">
        <f t="shared" si="14"/>
        <v>282234.89999999991</v>
      </c>
      <c r="K85" s="44">
        <f t="shared" si="15"/>
        <v>115.50741208791209</v>
      </c>
    </row>
    <row r="86" ht="39">
      <c r="A86" s="39" t="s">
        <v>133</v>
      </c>
      <c r="B86" s="62">
        <v>9800</v>
      </c>
      <c r="C86" s="35" t="s">
        <v>134</v>
      </c>
      <c r="D86" s="64">
        <v>502000</v>
      </c>
      <c r="E86" s="64">
        <v>53583.120000000003</v>
      </c>
      <c r="F86" s="42">
        <v>53583.120000000003</v>
      </c>
      <c r="G86" s="64">
        <v>53583.120000000003</v>
      </c>
      <c r="H86" s="77">
        <f t="shared" si="12"/>
        <v>100</v>
      </c>
      <c r="I86" s="77">
        <f t="shared" si="13"/>
        <v>100</v>
      </c>
      <c r="J86" s="43">
        <f t="shared" si="14"/>
        <v>-448416.88</v>
      </c>
      <c r="K86" s="44">
        <f t="shared" si="15"/>
        <v>10.67392828685259</v>
      </c>
      <c r="L86" s="1"/>
    </row>
    <row r="87" ht="16.5">
      <c r="A87" s="72">
        <v>9800</v>
      </c>
      <c r="B87" s="85"/>
      <c r="C87" s="86" t="s">
        <v>135</v>
      </c>
      <c r="D87" s="87">
        <f>D13+D17+D39+D49+D55+D60+D67+D77+D84+D35</f>
        <v>131100482.97999997</v>
      </c>
      <c r="E87" s="87">
        <f>E13+E17+E39+E49+E55+E60+E67+E77+E84+E35</f>
        <v>247891989.40000001</v>
      </c>
      <c r="F87" s="87">
        <f>F13+F17+F39+F49+F55+F60+F67+F77+F84+F35</f>
        <v>168174915.03999999</v>
      </c>
      <c r="G87" s="87">
        <f>G13+G17+G39+G49+G55+G60+G67+G77+G84+G35</f>
        <v>129519584.63999999</v>
      </c>
      <c r="H87" s="88">
        <f t="shared" si="12"/>
        <v>52.248394534042973</v>
      </c>
      <c r="I87" s="88">
        <f t="shared" si="13"/>
        <v>77.014806048330144</v>
      </c>
      <c r="J87" s="88">
        <f t="shared" si="14"/>
        <v>-1580898.3399999887</v>
      </c>
      <c r="K87" s="89">
        <f t="shared" si="15"/>
        <v>98.794132329595485</v>
      </c>
    </row>
    <row r="88" ht="16.5">
      <c r="A88" s="90" t="s">
        <v>136</v>
      </c>
      <c r="B88" s="91"/>
      <c r="C88" s="92" t="s">
        <v>137</v>
      </c>
      <c r="D88" s="93"/>
      <c r="E88" s="93"/>
      <c r="F88" s="93"/>
      <c r="G88" s="93"/>
      <c r="H88" s="94"/>
      <c r="I88" s="94"/>
      <c r="J88" s="94"/>
      <c r="K88" s="95"/>
    </row>
    <row r="89" s="96" customFormat="1" ht="26.25">
      <c r="A89" s="97"/>
      <c r="B89" s="98">
        <v>8831</v>
      </c>
      <c r="C89" s="99" t="s">
        <v>138</v>
      </c>
      <c r="D89" s="100">
        <v>0</v>
      </c>
      <c r="E89" s="100">
        <v>0</v>
      </c>
      <c r="F89" s="100">
        <v>0</v>
      </c>
      <c r="G89" s="100">
        <v>0</v>
      </c>
      <c r="H89" s="77" t="e">
        <f t="shared" si="12"/>
        <v>#DIV/0!</v>
      </c>
      <c r="I89" s="77" t="e">
        <f t="shared" si="13"/>
        <v>#DIV/0!</v>
      </c>
      <c r="J89" s="43">
        <f t="shared" si="14"/>
        <v>0</v>
      </c>
      <c r="K89" s="44" t="e">
        <f t="shared" si="15"/>
        <v>#DIV/0!</v>
      </c>
      <c r="L89" s="1"/>
    </row>
    <row r="90" ht="13.5">
      <c r="A90" s="101">
        <v>8831</v>
      </c>
      <c r="B90" s="102"/>
      <c r="C90" s="103" t="s">
        <v>139</v>
      </c>
      <c r="D90" s="104"/>
      <c r="E90" s="105"/>
      <c r="F90" s="105"/>
      <c r="G90" s="104"/>
      <c r="H90" s="106"/>
      <c r="I90" s="106"/>
      <c r="J90" s="106"/>
      <c r="K90" s="107"/>
    </row>
    <row r="91" s="67" customFormat="1" ht="15.75" customHeight="1">
      <c r="A91" s="108"/>
      <c r="B91" s="109">
        <v>200000</v>
      </c>
      <c r="C91" s="110" t="s">
        <v>140</v>
      </c>
      <c r="D91" s="111"/>
      <c r="E91" s="111">
        <f>E92</f>
        <v>-5825691.8600000013</v>
      </c>
      <c r="F91" s="111"/>
      <c r="G91" s="111">
        <f>G92</f>
        <v>13245959.199999999</v>
      </c>
      <c r="H91" s="112">
        <f t="shared" si="12"/>
        <v>-227.37143533025787</v>
      </c>
      <c r="I91" s="112"/>
      <c r="J91" s="112"/>
      <c r="K91" s="113"/>
      <c r="L91" s="71"/>
    </row>
    <row r="92" s="67" customFormat="1">
      <c r="A92" s="114">
        <v>200000</v>
      </c>
      <c r="B92" s="115">
        <v>208000</v>
      </c>
      <c r="C92" s="116" t="s">
        <v>141</v>
      </c>
      <c r="D92" s="117"/>
      <c r="E92" s="117">
        <f>E93+E96+E95</f>
        <v>-5825691.8600000013</v>
      </c>
      <c r="F92" s="111"/>
      <c r="G92" s="117">
        <f>G93+G96</f>
        <v>13245959.199999999</v>
      </c>
      <c r="H92" s="112">
        <f t="shared" si="12"/>
        <v>-227.37143533025787</v>
      </c>
      <c r="I92" s="112"/>
      <c r="J92" s="112"/>
      <c r="K92" s="113"/>
      <c r="L92" s="71"/>
    </row>
    <row r="93">
      <c r="A93" s="118">
        <v>208000</v>
      </c>
      <c r="B93" s="119">
        <v>208100</v>
      </c>
      <c r="C93" s="120" t="s">
        <v>142</v>
      </c>
      <c r="D93" s="121"/>
      <c r="E93" s="121">
        <v>8496461.0199999996</v>
      </c>
      <c r="F93" s="122"/>
      <c r="G93" s="121">
        <v>14839949.07</v>
      </c>
      <c r="H93" s="43">
        <f t="shared" si="12"/>
        <v>174.66035605963387</v>
      </c>
      <c r="I93" s="43"/>
      <c r="J93" s="43"/>
      <c r="K93" s="123"/>
    </row>
    <row r="94">
      <c r="A94" s="124">
        <v>208100</v>
      </c>
      <c r="B94" s="119">
        <v>208200</v>
      </c>
      <c r="C94" s="120" t="s">
        <v>143</v>
      </c>
      <c r="D94" s="121"/>
      <c r="E94" s="121">
        <v>0</v>
      </c>
      <c r="F94" s="122"/>
      <c r="G94" s="121">
        <v>23491012.43</v>
      </c>
      <c r="H94" s="43" t="e">
        <f t="shared" si="12"/>
        <v>#DIV/0!</v>
      </c>
      <c r="I94" s="43"/>
      <c r="J94" s="43"/>
      <c r="K94" s="123"/>
    </row>
    <row r="95">
      <c r="A95" s="124"/>
      <c r="B95" s="119">
        <v>208340</v>
      </c>
      <c r="C95" s="120" t="s">
        <v>144</v>
      </c>
      <c r="D95" s="121"/>
      <c r="E95" s="121">
        <v>-3013942</v>
      </c>
      <c r="F95" s="122"/>
      <c r="G95" s="121">
        <v>0</v>
      </c>
      <c r="H95" s="43">
        <f t="shared" si="12"/>
        <v>0</v>
      </c>
      <c r="I95" s="43"/>
      <c r="J95" s="43"/>
      <c r="K95" s="123"/>
    </row>
    <row r="96" ht="25.5">
      <c r="A96" s="124"/>
      <c r="B96" s="119">
        <v>208400</v>
      </c>
      <c r="C96" s="120" t="s">
        <v>145</v>
      </c>
      <c r="D96" s="121"/>
      <c r="E96" s="121">
        <v>-11308210.880000001</v>
      </c>
      <c r="F96" s="122"/>
      <c r="G96" s="121">
        <v>-1593989.8700000001</v>
      </c>
      <c r="H96" s="43">
        <f t="shared" si="12"/>
        <v>14.095862616244384</v>
      </c>
      <c r="I96" s="43"/>
      <c r="J96" s="43"/>
      <c r="K96" s="123"/>
    </row>
    <row r="97" s="67" customFormat="1">
      <c r="A97" s="118">
        <v>208400</v>
      </c>
      <c r="B97" s="115">
        <v>600000</v>
      </c>
      <c r="C97" s="116" t="s">
        <v>146</v>
      </c>
      <c r="D97" s="117"/>
      <c r="E97" s="117">
        <f>E98</f>
        <v>-5825691.8600000013</v>
      </c>
      <c r="F97" s="111"/>
      <c r="G97" s="117">
        <f>G98</f>
        <v>13245959.199999999</v>
      </c>
      <c r="H97" s="112">
        <f t="shared" si="12"/>
        <v>-227.37143533025787</v>
      </c>
      <c r="I97" s="112"/>
      <c r="J97" s="112"/>
      <c r="K97" s="113"/>
      <c r="L97" s="71"/>
    </row>
    <row r="98" s="67" customFormat="1">
      <c r="A98" s="118">
        <v>600000</v>
      </c>
      <c r="B98" s="115">
        <v>602000</v>
      </c>
      <c r="C98" s="116" t="s">
        <v>147</v>
      </c>
      <c r="D98" s="117"/>
      <c r="E98" s="117">
        <f>E99+E102+E101</f>
        <v>-5825691.8600000013</v>
      </c>
      <c r="F98" s="111"/>
      <c r="G98" s="117">
        <f>G99+G102</f>
        <v>13245959.199999999</v>
      </c>
      <c r="H98" s="112">
        <f t="shared" si="12"/>
        <v>-227.37143533025787</v>
      </c>
      <c r="I98" s="112"/>
      <c r="J98" s="112"/>
      <c r="K98" s="113"/>
      <c r="L98" s="71"/>
    </row>
    <row r="99">
      <c r="A99" s="118">
        <v>602000</v>
      </c>
      <c r="B99" s="119">
        <v>602100</v>
      </c>
      <c r="C99" s="120" t="s">
        <v>142</v>
      </c>
      <c r="D99" s="121"/>
      <c r="E99" s="121">
        <v>8496461.0199999996</v>
      </c>
      <c r="F99" s="122"/>
      <c r="G99" s="121">
        <v>14839949.07</v>
      </c>
      <c r="H99" s="43">
        <f t="shared" si="12"/>
        <v>174.66035605963387</v>
      </c>
      <c r="I99" s="43"/>
      <c r="J99" s="43"/>
      <c r="K99" s="123"/>
    </row>
    <row r="100">
      <c r="A100" s="124">
        <v>602100</v>
      </c>
      <c r="B100" s="119">
        <v>602200</v>
      </c>
      <c r="C100" s="120" t="s">
        <v>143</v>
      </c>
      <c r="D100" s="121"/>
      <c r="E100" s="121">
        <v>0</v>
      </c>
      <c r="F100" s="122"/>
      <c r="G100" s="121">
        <v>23491012.43</v>
      </c>
      <c r="H100" s="43" t="e">
        <f t="shared" si="12"/>
        <v>#DIV/0!</v>
      </c>
      <c r="I100" s="43"/>
      <c r="J100" s="43"/>
      <c r="K100" s="123"/>
    </row>
    <row r="101">
      <c r="A101" s="124"/>
      <c r="B101" s="119">
        <v>602304</v>
      </c>
      <c r="C101" s="120" t="s">
        <v>144</v>
      </c>
      <c r="D101" s="121"/>
      <c r="E101" s="121">
        <v>-3013942</v>
      </c>
      <c r="F101" s="122"/>
      <c r="G101" s="121">
        <v>0</v>
      </c>
      <c r="H101" s="43">
        <f t="shared" si="12"/>
        <v>0</v>
      </c>
      <c r="I101" s="43"/>
      <c r="J101" s="43"/>
      <c r="K101" s="123"/>
    </row>
    <row r="102" ht="26.25">
      <c r="A102" s="124"/>
      <c r="B102" s="119">
        <v>602400</v>
      </c>
      <c r="C102" s="120" t="s">
        <v>145</v>
      </c>
      <c r="D102" s="121"/>
      <c r="E102" s="121">
        <v>-11308210.880000001</v>
      </c>
      <c r="F102" s="122"/>
      <c r="G102" s="121">
        <v>-1593989.8700000001</v>
      </c>
      <c r="H102" s="43">
        <f t="shared" si="12"/>
        <v>14.095862616244384</v>
      </c>
      <c r="I102" s="43"/>
      <c r="J102" s="43"/>
      <c r="K102" s="123"/>
    </row>
    <row r="103" ht="13.5">
      <c r="A103" s="124">
        <v>602400</v>
      </c>
      <c r="B103" s="125"/>
      <c r="C103" s="126" t="s">
        <v>148</v>
      </c>
      <c r="D103" s="127"/>
      <c r="E103" s="127"/>
      <c r="F103" s="127"/>
      <c r="G103" s="127"/>
      <c r="H103" s="128"/>
      <c r="I103" s="128"/>
      <c r="J103" s="128"/>
      <c r="K103" s="129"/>
    </row>
    <row r="104" ht="28.5" customHeight="1">
      <c r="A104" s="130"/>
      <c r="B104" s="131"/>
      <c r="C104" s="53" t="s">
        <v>23</v>
      </c>
      <c r="D104" s="68">
        <f>D105+D106+D107</f>
        <v>4922770.0199999996</v>
      </c>
      <c r="E104" s="68">
        <f>SUM(E105:E107)</f>
        <v>7315021.0099999998</v>
      </c>
      <c r="F104" s="68">
        <f t="shared" ref="F104:G104" si="16">SUM(F105:F107)</f>
        <v>3717510.5099999998</v>
      </c>
      <c r="G104" s="68">
        <f t="shared" si="16"/>
        <v>7304321.0099999998</v>
      </c>
      <c r="H104" s="31">
        <f>G104/E104*100</f>
        <v>99.853725642272622</v>
      </c>
      <c r="I104" s="31">
        <f t="shared" ref="I104:I160" si="17">G104/F104*100</f>
        <v>196.48420603927224</v>
      </c>
      <c r="J104" s="31">
        <f>G104-D104</f>
        <v>2381550.9900000002</v>
      </c>
      <c r="K104" s="32">
        <f>G104/D104*100</f>
        <v>148.37827037063172</v>
      </c>
    </row>
    <row r="105" s="132" customFormat="1" ht="51.75">
      <c r="A105" s="133" t="s">
        <v>22</v>
      </c>
      <c r="B105" s="34" t="s">
        <v>24</v>
      </c>
      <c r="C105" s="35" t="s">
        <v>25</v>
      </c>
      <c r="D105" s="36">
        <v>36669</v>
      </c>
      <c r="E105" s="36">
        <v>120000</v>
      </c>
      <c r="F105" s="36">
        <v>120000</v>
      </c>
      <c r="G105" s="36">
        <v>109300</v>
      </c>
      <c r="H105" s="134">
        <f t="shared" si="12"/>
        <v>91.083333333333343</v>
      </c>
      <c r="I105" s="135">
        <f t="shared" si="17"/>
        <v>91.083333333333343</v>
      </c>
      <c r="J105" s="134">
        <f t="shared" si="14"/>
        <v>72631</v>
      </c>
      <c r="K105" s="136">
        <f t="shared" si="15"/>
        <v>298.07194087648969</v>
      </c>
      <c r="L105" s="137"/>
    </row>
    <row r="106" s="96" customFormat="1" ht="38.25" hidden="1">
      <c r="A106" s="33" t="s">
        <v>24</v>
      </c>
      <c r="B106" s="40" t="s">
        <v>26</v>
      </c>
      <c r="C106" s="41" t="s">
        <v>27</v>
      </c>
      <c r="D106" s="42">
        <v>0</v>
      </c>
      <c r="E106" s="42">
        <v>0</v>
      </c>
      <c r="F106" s="36">
        <f>E106</f>
        <v>0</v>
      </c>
      <c r="G106" s="42">
        <v>0</v>
      </c>
      <c r="H106" s="138" t="e">
        <f t="shared" si="12"/>
        <v>#DIV/0!</v>
      </c>
      <c r="I106" s="139" t="e">
        <f t="shared" si="17"/>
        <v>#DIV/0!</v>
      </c>
      <c r="J106" s="138">
        <f t="shared" si="14"/>
        <v>0</v>
      </c>
      <c r="K106" s="78" t="e">
        <f t="shared" si="15"/>
        <v>#DIV/0!</v>
      </c>
      <c r="L106" s="1"/>
    </row>
    <row r="107" ht="13.5">
      <c r="A107" s="39" t="s">
        <v>26</v>
      </c>
      <c r="B107" s="140" t="s">
        <v>28</v>
      </c>
      <c r="C107" s="63" t="s">
        <v>29</v>
      </c>
      <c r="D107" s="64">
        <v>4886101.0199999996</v>
      </c>
      <c r="E107" s="64">
        <v>7195021.0099999998</v>
      </c>
      <c r="F107" s="36">
        <v>3597510.5099999998</v>
      </c>
      <c r="G107" s="64">
        <v>7195021.0099999998</v>
      </c>
      <c r="H107" s="141">
        <f t="shared" si="12"/>
        <v>100</v>
      </c>
      <c r="I107" s="142">
        <f t="shared" si="17"/>
        <v>199.99999972203</v>
      </c>
      <c r="J107" s="141">
        <f t="shared" si="14"/>
        <v>2308919.9900000002</v>
      </c>
      <c r="K107" s="143">
        <f t="shared" si="15"/>
        <v>147.25485577455376</v>
      </c>
    </row>
    <row r="108" ht="13.5">
      <c r="A108" s="144" t="s">
        <v>28</v>
      </c>
      <c r="B108" s="52"/>
      <c r="C108" s="53" t="s">
        <v>30</v>
      </c>
      <c r="D108" s="145">
        <f>D109+D110+D113+D111+D112+D114+D116+D117+D115+D118</f>
        <v>4887627.8899999997</v>
      </c>
      <c r="E108" s="145">
        <f>SUM(E109:E118)</f>
        <v>13792014.82</v>
      </c>
      <c r="F108" s="145">
        <f t="shared" ref="F108:G108" si="18">SUM(F109:F118)</f>
        <v>8994669.9199999999</v>
      </c>
      <c r="G108" s="145">
        <f t="shared" si="18"/>
        <v>7546870.8799999999</v>
      </c>
      <c r="H108" s="31">
        <f t="shared" si="12"/>
        <v>54.719132617637371</v>
      </c>
      <c r="I108" s="69">
        <f t="shared" si="17"/>
        <v>83.90381133630305</v>
      </c>
      <c r="J108" s="31">
        <f t="shared" si="14"/>
        <v>2659242.9900000002</v>
      </c>
      <c r="K108" s="32">
        <f t="shared" si="15"/>
        <v>154.40764006279537</v>
      </c>
    </row>
    <row r="109" s="96" customFormat="1" ht="13.5">
      <c r="A109" s="146">
        <v>1000</v>
      </c>
      <c r="B109" s="56">
        <v>1010</v>
      </c>
      <c r="C109" s="35" t="s">
        <v>32</v>
      </c>
      <c r="D109" s="36">
        <v>552157.59999999998</v>
      </c>
      <c r="E109" s="36">
        <v>1675794.9199999999</v>
      </c>
      <c r="F109" s="36">
        <v>886197.45999999996</v>
      </c>
      <c r="G109" s="36">
        <v>518120.75</v>
      </c>
      <c r="H109" s="134">
        <f t="shared" si="12"/>
        <v>30.91790909594117</v>
      </c>
      <c r="I109" s="135">
        <f t="shared" si="17"/>
        <v>58.465609910459463</v>
      </c>
      <c r="J109" s="134">
        <f t="shared" si="14"/>
        <v>-34036.849999999977</v>
      </c>
      <c r="K109" s="147">
        <f t="shared" si="15"/>
        <v>93.835663948119162</v>
      </c>
      <c r="L109" s="1"/>
    </row>
    <row r="110" s="96" customFormat="1" ht="25.5">
      <c r="A110" s="33" t="s">
        <v>31</v>
      </c>
      <c r="B110" s="58">
        <v>1021</v>
      </c>
      <c r="C110" s="41" t="s">
        <v>34</v>
      </c>
      <c r="D110" s="42">
        <v>3697383.6400000001</v>
      </c>
      <c r="E110" s="42">
        <v>9505223.25</v>
      </c>
      <c r="F110" s="36">
        <v>6216595.1299999999</v>
      </c>
      <c r="G110" s="42">
        <v>5101562.3499999996</v>
      </c>
      <c r="H110" s="138">
        <f t="shared" si="12"/>
        <v>53.671147071690292</v>
      </c>
      <c r="I110" s="139">
        <f t="shared" si="17"/>
        <v>82.063609472988148</v>
      </c>
      <c r="J110" s="138">
        <f t="shared" si="14"/>
        <v>1404178.7099999995</v>
      </c>
      <c r="K110" s="148">
        <f t="shared" si="15"/>
        <v>137.97763085250193</v>
      </c>
      <c r="L110" s="1"/>
    </row>
    <row r="111" s="96" customFormat="1" ht="25.5" hidden="1">
      <c r="A111" s="39" t="s">
        <v>33</v>
      </c>
      <c r="B111" s="76">
        <v>1041</v>
      </c>
      <c r="C111" s="41" t="s">
        <v>149</v>
      </c>
      <c r="D111" s="48">
        <v>0</v>
      </c>
      <c r="E111" s="48">
        <v>0</v>
      </c>
      <c r="F111" s="36">
        <f>E111</f>
        <v>0</v>
      </c>
      <c r="G111" s="48">
        <v>0</v>
      </c>
      <c r="H111" s="138" t="e">
        <f t="shared" si="12"/>
        <v>#DIV/0!</v>
      </c>
      <c r="I111" s="139" t="e">
        <f t="shared" si="17"/>
        <v>#DIV/0!</v>
      </c>
      <c r="J111" s="139">
        <f t="shared" si="14"/>
        <v>0</v>
      </c>
      <c r="K111" s="148" t="e">
        <f t="shared" si="15"/>
        <v>#DIV/0!</v>
      </c>
      <c r="L111" s="1"/>
    </row>
    <row r="112" s="96" customFormat="1" ht="25.5">
      <c r="A112" s="60">
        <v>1020</v>
      </c>
      <c r="B112" s="76">
        <v>1070</v>
      </c>
      <c r="C112" s="41" t="s">
        <v>38</v>
      </c>
      <c r="D112" s="48">
        <v>1817</v>
      </c>
      <c r="E112" s="48">
        <v>750</v>
      </c>
      <c r="F112" s="36">
        <v>375</v>
      </c>
      <c r="G112" s="48">
        <v>750</v>
      </c>
      <c r="H112" s="138">
        <f t="shared" si="12"/>
        <v>100</v>
      </c>
      <c r="I112" s="139">
        <f t="shared" si="17"/>
        <v>200</v>
      </c>
      <c r="J112" s="139">
        <f t="shared" si="14"/>
        <v>-1067</v>
      </c>
      <c r="K112" s="148">
        <f t="shared" si="15"/>
        <v>41.276829939460654</v>
      </c>
      <c r="L112" s="1"/>
    </row>
    <row r="113" s="96" customFormat="1">
      <c r="A113" s="55">
        <v>1020</v>
      </c>
      <c r="B113" s="58">
        <v>1080</v>
      </c>
      <c r="C113" s="41" t="s">
        <v>40</v>
      </c>
      <c r="D113" s="42">
        <v>68663.600000000006</v>
      </c>
      <c r="E113" s="42">
        <v>129732.42999999999</v>
      </c>
      <c r="F113" s="36">
        <v>64866.220000000001</v>
      </c>
      <c r="G113" s="42">
        <v>27590</v>
      </c>
      <c r="H113" s="138">
        <f t="shared" si="12"/>
        <v>21.266849006065794</v>
      </c>
      <c r="I113" s="139">
        <f t="shared" si="17"/>
        <v>42.533694733560857</v>
      </c>
      <c r="J113" s="139">
        <f t="shared" si="14"/>
        <v>-41073.600000000006</v>
      </c>
      <c r="K113" s="148">
        <f t="shared" si="15"/>
        <v>40.181406159886748</v>
      </c>
      <c r="L113" s="1"/>
    </row>
    <row r="114" s="96" customFormat="1">
      <c r="A114" s="57">
        <v>1090</v>
      </c>
      <c r="B114" s="58">
        <v>1141</v>
      </c>
      <c r="C114" s="41" t="s">
        <v>44</v>
      </c>
      <c r="D114" s="42">
        <v>562606.05000000005</v>
      </c>
      <c r="E114" s="42">
        <v>1177974.22</v>
      </c>
      <c r="F114" s="36">
        <v>588987.10999999999</v>
      </c>
      <c r="G114" s="42">
        <v>599290.78000000003</v>
      </c>
      <c r="H114" s="139">
        <f t="shared" si="12"/>
        <v>50.874694014950514</v>
      </c>
      <c r="I114" s="139">
        <f t="shared" si="17"/>
        <v>101.74938802990103</v>
      </c>
      <c r="J114" s="139">
        <f t="shared" si="14"/>
        <v>36684.729999999981</v>
      </c>
      <c r="K114" s="148">
        <f t="shared" si="15"/>
        <v>106.52050044609366</v>
      </c>
      <c r="L114" s="1"/>
    </row>
    <row r="115" s="96" customFormat="1" ht="25.5">
      <c r="A115" s="57"/>
      <c r="B115" s="58">
        <v>1151</v>
      </c>
      <c r="C115" s="41" t="s">
        <v>48</v>
      </c>
      <c r="D115" s="42">
        <v>5000</v>
      </c>
      <c r="E115" s="42">
        <v>0</v>
      </c>
      <c r="F115" s="36">
        <v>0</v>
      </c>
      <c r="G115" s="42">
        <v>0</v>
      </c>
      <c r="H115" s="139" t="e">
        <f t="shared" si="12"/>
        <v>#DIV/0!</v>
      </c>
      <c r="I115" s="139" t="e">
        <f t="shared" si="17"/>
        <v>#DIV/0!</v>
      </c>
      <c r="J115" s="139">
        <f t="shared" si="14"/>
        <v>-5000</v>
      </c>
      <c r="K115" s="148">
        <f t="shared" si="15"/>
        <v>0</v>
      </c>
      <c r="L115" s="1"/>
    </row>
    <row r="116" s="96" customFormat="1" ht="25.5">
      <c r="A116" s="60" t="s">
        <v>39</v>
      </c>
      <c r="B116" s="58">
        <v>1160</v>
      </c>
      <c r="C116" s="41" t="s">
        <v>51</v>
      </c>
      <c r="D116" s="42">
        <v>0</v>
      </c>
      <c r="E116" s="42">
        <v>129782</v>
      </c>
      <c r="F116" s="36">
        <v>64891</v>
      </c>
      <c r="G116" s="42">
        <v>129782</v>
      </c>
      <c r="H116" s="139">
        <f t="shared" si="12"/>
        <v>100</v>
      </c>
      <c r="I116" s="139">
        <f t="shared" si="17"/>
        <v>200</v>
      </c>
      <c r="J116" s="139">
        <f t="shared" si="14"/>
        <v>129782</v>
      </c>
      <c r="K116" s="148" t="e">
        <f t="shared" si="15"/>
        <v>#DIV/0!</v>
      </c>
      <c r="L116" s="1"/>
    </row>
    <row r="117" s="96" customFormat="1" ht="63.75">
      <c r="A117" s="60">
        <v>1161</v>
      </c>
      <c r="B117" s="62">
        <v>1291</v>
      </c>
      <c r="C117" s="47" t="s">
        <v>150</v>
      </c>
      <c r="D117" s="64">
        <v>0</v>
      </c>
      <c r="E117" s="64">
        <v>119962</v>
      </c>
      <c r="F117" s="64">
        <v>119962</v>
      </c>
      <c r="G117" s="64">
        <v>116979</v>
      </c>
      <c r="H117" s="139">
        <f t="shared" si="12"/>
        <v>97.513379236758297</v>
      </c>
      <c r="I117" s="139">
        <f t="shared" si="17"/>
        <v>97.513379236758297</v>
      </c>
      <c r="J117" s="139">
        <f t="shared" si="14"/>
        <v>116979</v>
      </c>
      <c r="K117" s="149" t="e">
        <f t="shared" si="15"/>
        <v>#DIV/0!</v>
      </c>
      <c r="L117" s="1"/>
    </row>
    <row r="118" s="96" customFormat="1" ht="51.75">
      <c r="A118" s="60"/>
      <c r="B118" s="80">
        <v>1292</v>
      </c>
      <c r="C118" s="81" t="s">
        <v>151</v>
      </c>
      <c r="D118" s="82">
        <v>0</v>
      </c>
      <c r="E118" s="82">
        <v>1052796</v>
      </c>
      <c r="F118" s="82">
        <v>1052796</v>
      </c>
      <c r="G118" s="82">
        <v>1052796</v>
      </c>
      <c r="H118" s="150">
        <f t="shared" si="12"/>
        <v>100</v>
      </c>
      <c r="I118" s="150">
        <f t="shared" si="17"/>
        <v>100</v>
      </c>
      <c r="J118" s="139">
        <f t="shared" si="14"/>
        <v>1052796</v>
      </c>
      <c r="K118" s="149" t="e">
        <f t="shared" si="15"/>
        <v>#DIV/0!</v>
      </c>
      <c r="L118" s="1"/>
    </row>
    <row r="119" ht="13.5">
      <c r="A119" s="60">
        <v>1170</v>
      </c>
      <c r="B119" s="52"/>
      <c r="C119" s="53" t="s">
        <v>56</v>
      </c>
      <c r="D119" s="68">
        <f>D120+D121</f>
        <v>513900</v>
      </c>
      <c r="E119" s="68">
        <f>SUM(E121)</f>
        <v>98940</v>
      </c>
      <c r="F119" s="68">
        <f t="shared" ref="F119:G119" si="19">F120+F121</f>
        <v>98940</v>
      </c>
      <c r="G119" s="68">
        <f t="shared" si="19"/>
        <v>0</v>
      </c>
      <c r="H119" s="151">
        <f t="shared" si="12"/>
        <v>0</v>
      </c>
      <c r="I119" s="151">
        <f t="shared" si="17"/>
        <v>0</v>
      </c>
      <c r="J119" s="151">
        <f t="shared" si="14"/>
        <v>-513900</v>
      </c>
      <c r="K119" s="152">
        <f t="shared" ref="K119:K121" si="20">G119/D119*100</f>
        <v>0</v>
      </c>
    </row>
    <row r="120" s="96" customFormat="1" ht="26.25">
      <c r="A120" s="153"/>
      <c r="B120" s="58">
        <v>2010</v>
      </c>
      <c r="C120" s="41" t="s">
        <v>57</v>
      </c>
      <c r="D120" s="42">
        <v>513900</v>
      </c>
      <c r="E120" s="42">
        <v>0</v>
      </c>
      <c r="F120" s="42">
        <f>E120</f>
        <v>0</v>
      </c>
      <c r="G120" s="42">
        <v>0</v>
      </c>
      <c r="H120" s="138" t="e">
        <f t="shared" ref="H120:H121" si="21">G120/E120*100</f>
        <v>#DIV/0!</v>
      </c>
      <c r="I120" s="138" t="e">
        <f t="shared" si="17"/>
        <v>#DIV/0!</v>
      </c>
      <c r="J120" s="138">
        <f t="shared" ref="J120:J121" si="22">G120-D120</f>
        <v>-513900</v>
      </c>
      <c r="K120" s="154">
        <f t="shared" si="20"/>
        <v>0</v>
      </c>
      <c r="L120" s="1"/>
    </row>
    <row r="121" s="96" customFormat="1" ht="39">
      <c r="A121" s="146">
        <v>2000</v>
      </c>
      <c r="B121" s="62">
        <v>2111</v>
      </c>
      <c r="C121" s="63" t="s">
        <v>58</v>
      </c>
      <c r="D121" s="64">
        <v>0</v>
      </c>
      <c r="E121" s="64">
        <v>98940</v>
      </c>
      <c r="F121" s="48">
        <v>98940</v>
      </c>
      <c r="G121" s="64">
        <v>0</v>
      </c>
      <c r="H121" s="139">
        <f t="shared" si="21"/>
        <v>0</v>
      </c>
      <c r="I121" s="139">
        <f t="shared" si="17"/>
        <v>0</v>
      </c>
      <c r="J121" s="139">
        <f t="shared" si="22"/>
        <v>0</v>
      </c>
      <c r="K121" s="155" t="e">
        <f t="shared" si="20"/>
        <v>#DIV/0!</v>
      </c>
      <c r="L121" s="1"/>
    </row>
    <row r="122" ht="13.5">
      <c r="A122" s="60">
        <v>2111</v>
      </c>
      <c r="B122" s="52"/>
      <c r="C122" s="53" t="s">
        <v>60</v>
      </c>
      <c r="D122" s="145">
        <f>D123+D124+D125</f>
        <v>1253754.6100000001</v>
      </c>
      <c r="E122" s="145">
        <f>SUM(E123:E124)</f>
        <v>2324450.7400000002</v>
      </c>
      <c r="F122" s="145">
        <f t="shared" ref="F122:G122" si="23">F123+F124+F125</f>
        <v>1162225.3800000001</v>
      </c>
      <c r="G122" s="145">
        <f t="shared" si="23"/>
        <v>1527536.8700000001</v>
      </c>
      <c r="H122" s="31">
        <f t="shared" si="12"/>
        <v>65.716035350355497</v>
      </c>
      <c r="I122" s="156">
        <f t="shared" si="17"/>
        <v>131.4320695698454</v>
      </c>
      <c r="J122" s="31">
        <f t="shared" si="14"/>
        <v>273782.26000000001</v>
      </c>
      <c r="K122" s="32">
        <f t="shared" si="15"/>
        <v>121.83698929729158</v>
      </c>
    </row>
    <row r="123" s="96" customFormat="1" ht="51.75">
      <c r="A123" s="153"/>
      <c r="B123" s="56">
        <v>3104</v>
      </c>
      <c r="C123" s="35" t="s">
        <v>65</v>
      </c>
      <c r="D123" s="36">
        <v>669766.53000000003</v>
      </c>
      <c r="E123" s="36">
        <v>1866996.1100000001</v>
      </c>
      <c r="F123" s="36">
        <v>933498.06000000006</v>
      </c>
      <c r="G123" s="36">
        <v>1070082.24</v>
      </c>
      <c r="H123" s="134">
        <f t="shared" si="12"/>
        <v>57.315718777796491</v>
      </c>
      <c r="I123" s="134">
        <f t="shared" si="17"/>
        <v>114.63143694160436</v>
      </c>
      <c r="J123" s="134">
        <f t="shared" si="14"/>
        <v>400315.70999999996</v>
      </c>
      <c r="K123" s="147">
        <f t="shared" si="15"/>
        <v>159.76944085276997</v>
      </c>
      <c r="L123" s="1"/>
    </row>
    <row r="124" s="96" customFormat="1" ht="26.25">
      <c r="A124" s="146">
        <v>3000</v>
      </c>
      <c r="B124" s="76">
        <v>3121</v>
      </c>
      <c r="C124" s="47" t="s">
        <v>67</v>
      </c>
      <c r="D124" s="48">
        <v>548111.27000000002</v>
      </c>
      <c r="E124" s="48">
        <v>457454.63</v>
      </c>
      <c r="F124" s="36">
        <v>228727.32000000001</v>
      </c>
      <c r="G124" s="48">
        <v>457454.63</v>
      </c>
      <c r="H124" s="139">
        <f t="shared" si="12"/>
        <v>100</v>
      </c>
      <c r="I124" s="135">
        <f t="shared" si="17"/>
        <v>199.99999562798183</v>
      </c>
      <c r="J124" s="139">
        <f t="shared" si="14"/>
        <v>-90656.640000000014</v>
      </c>
      <c r="K124" s="149">
        <f t="shared" si="15"/>
        <v>83.460175887279235</v>
      </c>
      <c r="L124" s="1"/>
    </row>
    <row r="125" s="96" customFormat="1" ht="26.25">
      <c r="A125" s="33" t="s">
        <v>64</v>
      </c>
      <c r="B125" s="80">
        <v>3242</v>
      </c>
      <c r="C125" s="81" t="s">
        <v>72</v>
      </c>
      <c r="D125" s="82">
        <v>35876.809999999998</v>
      </c>
      <c r="E125" s="82">
        <v>0</v>
      </c>
      <c r="F125" s="36">
        <f>E125</f>
        <v>0</v>
      </c>
      <c r="G125" s="82">
        <v>0</v>
      </c>
      <c r="H125" s="139" t="e">
        <f t="shared" si="12"/>
        <v>#DIV/0!</v>
      </c>
      <c r="I125" s="150" t="e">
        <f t="shared" si="17"/>
        <v>#DIV/0!</v>
      </c>
      <c r="J125" s="139">
        <f t="shared" si="14"/>
        <v>-35876.809999999998</v>
      </c>
      <c r="K125" s="149"/>
      <c r="L125" s="1"/>
    </row>
    <row r="126" ht="13.5">
      <c r="A126" s="45" t="s">
        <v>66</v>
      </c>
      <c r="B126" s="52"/>
      <c r="C126" s="53" t="s">
        <v>73</v>
      </c>
      <c r="D126" s="145">
        <f>D127+D128+D129+D130</f>
        <v>147747.53</v>
      </c>
      <c r="E126" s="145">
        <f>SUM(E127:E129)</f>
        <v>2437937.9399999999</v>
      </c>
      <c r="F126" s="145">
        <f t="shared" ref="F126:G126" si="24">SUM(F127:F129)</f>
        <v>1232038.97</v>
      </c>
      <c r="G126" s="145">
        <f t="shared" si="24"/>
        <v>2148810.9399999999</v>
      </c>
      <c r="H126" s="31">
        <f t="shared" si="12"/>
        <v>88.140510254334032</v>
      </c>
      <c r="I126" s="31"/>
      <c r="J126" s="31">
        <f t="shared" si="14"/>
        <v>2001063.4099999999</v>
      </c>
      <c r="K126" s="32">
        <f t="shared" si="15"/>
        <v>1454.38027965679</v>
      </c>
    </row>
    <row r="127" s="96" customFormat="1" ht="13.5">
      <c r="A127" s="79"/>
      <c r="B127" s="56">
        <v>4030</v>
      </c>
      <c r="C127" s="35" t="s">
        <v>75</v>
      </c>
      <c r="D127" s="36">
        <v>57317.529999999999</v>
      </c>
      <c r="E127" s="36">
        <v>91751.759999999995</v>
      </c>
      <c r="F127" s="36">
        <v>58945.879999999997</v>
      </c>
      <c r="G127" s="36">
        <v>71675.759999999995</v>
      </c>
      <c r="H127" s="134">
        <f t="shared" si="12"/>
        <v>78.119220819306349</v>
      </c>
      <c r="I127" s="134">
        <f t="shared" si="17"/>
        <v>121.59587743876247</v>
      </c>
      <c r="J127" s="134">
        <f t="shared" si="14"/>
        <v>14358.229999999996</v>
      </c>
      <c r="K127" s="149">
        <f t="shared" si="15"/>
        <v>125.050329279716</v>
      </c>
      <c r="L127" s="1"/>
    </row>
    <row r="128" s="96" customFormat="1" ht="13.5">
      <c r="A128" s="146">
        <v>4000</v>
      </c>
      <c r="B128" s="58">
        <v>4040</v>
      </c>
      <c r="C128" s="41" t="s">
        <v>77</v>
      </c>
      <c r="D128" s="42">
        <v>73558</v>
      </c>
      <c r="E128" s="42">
        <v>4000</v>
      </c>
      <c r="F128" s="36">
        <v>2000</v>
      </c>
      <c r="G128" s="42">
        <v>0</v>
      </c>
      <c r="H128" s="134">
        <f t="shared" ref="H128:H133" si="25">G128/E128*100</f>
        <v>0</v>
      </c>
      <c r="I128" s="134">
        <f t="shared" si="17"/>
        <v>0</v>
      </c>
      <c r="J128" s="134">
        <f t="shared" ref="J128:J133" si="26">G128-D128</f>
        <v>-73558</v>
      </c>
      <c r="K128" s="149">
        <f t="shared" ref="K128:K133" si="27">G128/D128*100</f>
        <v>0</v>
      </c>
      <c r="L128" s="1"/>
    </row>
    <row r="129" s="96" customFormat="1" ht="26.25">
      <c r="A129" s="33" t="s">
        <v>74</v>
      </c>
      <c r="B129" s="76">
        <v>4060</v>
      </c>
      <c r="C129" s="47" t="s">
        <v>79</v>
      </c>
      <c r="D129" s="48">
        <v>16872</v>
      </c>
      <c r="E129" s="48">
        <v>2342186.1800000002</v>
      </c>
      <c r="F129" s="36">
        <v>1171093.0900000001</v>
      </c>
      <c r="G129" s="48">
        <v>2077135.1799999999</v>
      </c>
      <c r="H129" s="134">
        <f t="shared" si="25"/>
        <v>88.683606697739108</v>
      </c>
      <c r="I129" s="134">
        <f t="shared" si="17"/>
        <v>177.36721339547822</v>
      </c>
      <c r="J129" s="134">
        <f t="shared" si="26"/>
        <v>2060263.1799999999</v>
      </c>
      <c r="K129" s="149">
        <f t="shared" si="27"/>
        <v>12311.137861545756</v>
      </c>
      <c r="L129" s="1"/>
    </row>
    <row r="130" s="96" customFormat="1" ht="13.5" hidden="1">
      <c r="A130" s="39" t="s">
        <v>76</v>
      </c>
      <c r="B130" s="80">
        <v>4082</v>
      </c>
      <c r="C130" s="81" t="s">
        <v>83</v>
      </c>
      <c r="D130" s="82">
        <v>0</v>
      </c>
      <c r="E130" s="82">
        <v>0</v>
      </c>
      <c r="F130" s="36">
        <f>E130</f>
        <v>0</v>
      </c>
      <c r="G130" s="82">
        <v>0</v>
      </c>
      <c r="H130" s="134" t="e">
        <f t="shared" si="25"/>
        <v>#DIV/0!</v>
      </c>
      <c r="I130" s="134" t="e">
        <f t="shared" si="17"/>
        <v>#DIV/0!</v>
      </c>
      <c r="J130" s="134">
        <f t="shared" si="26"/>
        <v>0</v>
      </c>
      <c r="K130" s="149" t="e">
        <f t="shared" si="27"/>
        <v>#DIV/0!</v>
      </c>
      <c r="L130" s="1"/>
    </row>
    <row r="131" ht="13.5">
      <c r="A131" s="45" t="s">
        <v>78</v>
      </c>
      <c r="B131" s="52"/>
      <c r="C131" s="53" t="s">
        <v>84</v>
      </c>
      <c r="D131" s="145">
        <f>D132+D133</f>
        <v>573.60000000000002</v>
      </c>
      <c r="E131" s="145">
        <f>SUM(E133)</f>
        <v>0</v>
      </c>
      <c r="F131" s="145">
        <f t="shared" ref="F131:G131" si="28">F132+F133</f>
        <v>0</v>
      </c>
      <c r="G131" s="145">
        <f t="shared" si="28"/>
        <v>0</v>
      </c>
      <c r="H131" s="31" t="e">
        <f t="shared" si="25"/>
        <v>#DIV/0!</v>
      </c>
      <c r="I131" s="31"/>
      <c r="J131" s="31">
        <f t="shared" si="26"/>
        <v>-573.60000000000002</v>
      </c>
      <c r="K131" s="32"/>
    </row>
    <row r="132" s="96" customFormat="1" ht="26.25" hidden="1">
      <c r="A132" s="79"/>
      <c r="B132" s="56">
        <v>5011</v>
      </c>
      <c r="C132" s="41" t="s">
        <v>86</v>
      </c>
      <c r="D132" s="36">
        <v>0</v>
      </c>
      <c r="E132" s="36">
        <v>0</v>
      </c>
      <c r="F132" s="36">
        <f>E132</f>
        <v>0</v>
      </c>
      <c r="G132" s="36">
        <v>0</v>
      </c>
      <c r="H132" s="134" t="e">
        <f t="shared" si="25"/>
        <v>#DIV/0!</v>
      </c>
      <c r="I132" s="134" t="e">
        <f t="shared" si="17"/>
        <v>#DIV/0!</v>
      </c>
      <c r="J132" s="134">
        <f t="shared" si="26"/>
        <v>0</v>
      </c>
      <c r="K132" s="149" t="e">
        <f t="shared" si="27"/>
        <v>#DIV/0!</v>
      </c>
      <c r="L132" s="1"/>
    </row>
    <row r="133" s="96" customFormat="1" ht="26.25">
      <c r="A133" s="146">
        <v>5000</v>
      </c>
      <c r="B133" s="76">
        <v>5031</v>
      </c>
      <c r="C133" s="47" t="s">
        <v>90</v>
      </c>
      <c r="D133" s="48">
        <v>573.60000000000002</v>
      </c>
      <c r="E133" s="48">
        <v>0</v>
      </c>
      <c r="F133" s="64">
        <v>0</v>
      </c>
      <c r="G133" s="48">
        <v>0</v>
      </c>
      <c r="H133" s="135" t="e">
        <f t="shared" si="25"/>
        <v>#DIV/0!</v>
      </c>
      <c r="I133" s="135" t="e">
        <f t="shared" si="17"/>
        <v>#DIV/0!</v>
      </c>
      <c r="J133" s="135">
        <f t="shared" si="26"/>
        <v>-573.60000000000002</v>
      </c>
      <c r="K133" s="149">
        <f t="shared" si="27"/>
        <v>0</v>
      </c>
      <c r="L133" s="1"/>
    </row>
    <row r="134" ht="13.5">
      <c r="A134" s="55">
        <v>5011</v>
      </c>
      <c r="B134" s="52"/>
      <c r="C134" s="53" t="s">
        <v>92</v>
      </c>
      <c r="D134" s="145">
        <f>D136+D137</f>
        <v>1064191.3900000001</v>
      </c>
      <c r="E134" s="145">
        <f>SUM(E136:E138)</f>
        <v>183533.47999999998</v>
      </c>
      <c r="F134" s="145">
        <f t="shared" ref="F134:G134" si="29">SUM(F136:F138)</f>
        <v>140961.73999999999</v>
      </c>
      <c r="G134" s="145">
        <f t="shared" si="29"/>
        <v>115143.48</v>
      </c>
      <c r="H134" s="31">
        <f t="shared" si="12"/>
        <v>62.737043944243851</v>
      </c>
      <c r="I134" s="156">
        <f t="shared" si="17"/>
        <v>81.684207360096437</v>
      </c>
      <c r="J134" s="31">
        <f t="shared" si="14"/>
        <v>-949047.91000000015</v>
      </c>
      <c r="K134" s="32">
        <f t="shared" si="15"/>
        <v>10.819809395375767</v>
      </c>
    </row>
    <row r="135" s="96" customFormat="1" ht="39" hidden="1">
      <c r="A135" s="57">
        <v>5031</v>
      </c>
      <c r="B135" s="157">
        <v>6020</v>
      </c>
      <c r="C135" s="35" t="s">
        <v>96</v>
      </c>
      <c r="D135" s="158">
        <v>0</v>
      </c>
      <c r="E135" s="158">
        <v>0</v>
      </c>
      <c r="F135" s="122">
        <f>E135</f>
        <v>0</v>
      </c>
      <c r="G135" s="158">
        <v>0</v>
      </c>
      <c r="H135" s="134" t="e">
        <f t="shared" si="12"/>
        <v>#DIV/0!</v>
      </c>
      <c r="I135" s="134" t="e">
        <f t="shared" si="17"/>
        <v>#DIV/0!</v>
      </c>
      <c r="J135" s="134">
        <f t="shared" si="14"/>
        <v>0</v>
      </c>
      <c r="K135" s="159" t="e">
        <f t="shared" si="15"/>
        <v>#DIV/0!</v>
      </c>
      <c r="L135" s="1"/>
    </row>
    <row r="136" s="96" customFormat="1" ht="13.5">
      <c r="A136" s="146">
        <v>6000</v>
      </c>
      <c r="B136" s="58">
        <v>6030</v>
      </c>
      <c r="C136" s="41" t="s">
        <v>98</v>
      </c>
      <c r="D136" s="42">
        <v>797583</v>
      </c>
      <c r="E136" s="42">
        <v>85143.479999999996</v>
      </c>
      <c r="F136" s="121">
        <v>42571.739999999998</v>
      </c>
      <c r="G136" s="42">
        <v>85143.479999999996</v>
      </c>
      <c r="H136" s="134">
        <f t="shared" ref="H136:H172" si="30">G136/E136*100</f>
        <v>100</v>
      </c>
      <c r="I136" s="134">
        <f t="shared" si="17"/>
        <v>200</v>
      </c>
      <c r="J136" s="134">
        <f t="shared" ref="J136:J160" si="31">G136-D136</f>
        <v>-712439.52000000002</v>
      </c>
      <c r="K136" s="149">
        <f t="shared" ref="K136:K160" si="32">G136/D136*100</f>
        <v>10.675187409962348</v>
      </c>
      <c r="L136" s="1"/>
      <c r="O136" s="96" t="e">
        <v>#DIV/0!</v>
      </c>
    </row>
    <row r="137" s="96" customFormat="1">
      <c r="A137" s="153">
        <v>6020</v>
      </c>
      <c r="B137" s="76">
        <v>6040</v>
      </c>
      <c r="C137" s="47" t="s">
        <v>100</v>
      </c>
      <c r="D137" s="48">
        <v>266608.39000000001</v>
      </c>
      <c r="E137" s="48">
        <v>31890</v>
      </c>
      <c r="F137" s="121">
        <v>31890</v>
      </c>
      <c r="G137" s="48">
        <v>30000</v>
      </c>
      <c r="H137" s="134">
        <f t="shared" si="30"/>
        <v>94.073377234242699</v>
      </c>
      <c r="I137" s="134">
        <f t="shared" si="17"/>
        <v>94.073377234242699</v>
      </c>
      <c r="J137" s="134">
        <f t="shared" si="31"/>
        <v>-236608.39000000001</v>
      </c>
      <c r="K137" s="149">
        <f t="shared" si="32"/>
        <v>11.252459084277129</v>
      </c>
      <c r="L137" s="1"/>
    </row>
    <row r="138" s="96" customFormat="1" ht="26.25">
      <c r="A138" s="39" t="s">
        <v>97</v>
      </c>
      <c r="B138" s="76">
        <v>6090</v>
      </c>
      <c r="C138" s="47" t="s">
        <v>104</v>
      </c>
      <c r="D138" s="49">
        <v>0</v>
      </c>
      <c r="E138" s="49">
        <v>66500</v>
      </c>
      <c r="F138" s="49">
        <v>66500</v>
      </c>
      <c r="G138" s="49">
        <v>0</v>
      </c>
      <c r="H138" s="135">
        <f t="shared" si="30"/>
        <v>0</v>
      </c>
      <c r="I138" s="135">
        <f t="shared" si="17"/>
        <v>0</v>
      </c>
      <c r="J138" s="135">
        <f t="shared" si="31"/>
        <v>0</v>
      </c>
      <c r="K138" s="149" t="e">
        <f t="shared" si="32"/>
        <v>#DIV/0!</v>
      </c>
      <c r="L138" s="1"/>
    </row>
    <row r="139" ht="13.5">
      <c r="A139" s="45" t="s">
        <v>99</v>
      </c>
      <c r="B139" s="52"/>
      <c r="C139" s="53" t="s">
        <v>105</v>
      </c>
      <c r="D139" s="145">
        <f>D140+D143+D144+D145+D146+D147+D141+D142</f>
        <v>3655084.8899999997</v>
      </c>
      <c r="E139" s="145">
        <f>SUM(E140:E146)</f>
        <v>18553942</v>
      </c>
      <c r="F139" s="145">
        <f t="shared" ref="F139:G139" si="33">SUM(F140:F146)</f>
        <v>18553942</v>
      </c>
      <c r="G139" s="145">
        <f t="shared" si="33"/>
        <v>881351.80000000005</v>
      </c>
      <c r="H139" s="31">
        <f t="shared" si="30"/>
        <v>4.7502131891972068</v>
      </c>
      <c r="I139" s="156">
        <f t="shared" si="17"/>
        <v>4.7502131891972068</v>
      </c>
      <c r="J139" s="31">
        <f t="shared" si="31"/>
        <v>-2773733.0899999999</v>
      </c>
      <c r="K139" s="32">
        <f t="shared" si="32"/>
        <v>24.113032296768356</v>
      </c>
    </row>
    <row r="140" s="96" customFormat="1">
      <c r="A140" s="79"/>
      <c r="B140" s="56">
        <v>7130</v>
      </c>
      <c r="C140" s="35" t="s">
        <v>152</v>
      </c>
      <c r="D140" s="36">
        <v>54000</v>
      </c>
      <c r="E140" s="36">
        <v>152500</v>
      </c>
      <c r="F140" s="36">
        <v>152500</v>
      </c>
      <c r="G140" s="36">
        <v>135000</v>
      </c>
      <c r="H140" s="134">
        <f t="shared" si="30"/>
        <v>88.52459016393442</v>
      </c>
      <c r="I140" s="134">
        <f t="shared" si="17"/>
        <v>88.52459016393442</v>
      </c>
      <c r="J140" s="134">
        <f t="shared" si="31"/>
        <v>81000</v>
      </c>
      <c r="K140" s="147">
        <f t="shared" si="32"/>
        <v>250</v>
      </c>
      <c r="L140" s="1"/>
    </row>
    <row r="141" s="96" customFormat="1" ht="38.25">
      <c r="A141" s="79"/>
      <c r="B141" s="56">
        <v>7363</v>
      </c>
      <c r="C141" s="35" t="s">
        <v>153</v>
      </c>
      <c r="D141" s="36">
        <v>1505287.8400000001</v>
      </c>
      <c r="E141" s="36">
        <v>0</v>
      </c>
      <c r="F141" s="36">
        <v>0</v>
      </c>
      <c r="G141" s="36">
        <v>0</v>
      </c>
      <c r="H141" s="134" t="e">
        <f t="shared" si="30"/>
        <v>#DIV/0!</v>
      </c>
      <c r="I141" s="134" t="e">
        <f t="shared" si="17"/>
        <v>#DIV/0!</v>
      </c>
      <c r="J141" s="134">
        <f t="shared" si="31"/>
        <v>-1505287.8400000001</v>
      </c>
      <c r="K141" s="148">
        <f t="shared" si="32"/>
        <v>0</v>
      </c>
      <c r="L141" s="1"/>
    </row>
    <row r="142" s="96" customFormat="1" ht="63.75">
      <c r="A142" s="79"/>
      <c r="B142" s="56">
        <v>7384</v>
      </c>
      <c r="C142" s="35" t="s">
        <v>154</v>
      </c>
      <c r="D142" s="36">
        <v>0</v>
      </c>
      <c r="E142" s="36">
        <v>14327442</v>
      </c>
      <c r="F142" s="36">
        <v>14327442</v>
      </c>
      <c r="G142" s="36">
        <v>334559.84999999998</v>
      </c>
      <c r="H142" s="134">
        <f t="shared" si="30"/>
        <v>2.3350982680648782</v>
      </c>
      <c r="I142" s="134">
        <f t="shared" si="17"/>
        <v>2.3350982680648782</v>
      </c>
      <c r="J142" s="134">
        <f t="shared" si="31"/>
        <v>334559.84999999998</v>
      </c>
      <c r="K142" s="148" t="e">
        <f t="shared" si="32"/>
        <v>#DIV/0!</v>
      </c>
      <c r="L142" s="1"/>
    </row>
    <row r="143" s="96" customFormat="1" ht="26.25" hidden="1">
      <c r="A143" s="146">
        <v>7000</v>
      </c>
      <c r="B143" s="58">
        <v>7350</v>
      </c>
      <c r="C143" s="41" t="s">
        <v>106</v>
      </c>
      <c r="D143" s="42">
        <v>0</v>
      </c>
      <c r="E143" s="42">
        <v>0</v>
      </c>
      <c r="F143" s="36">
        <f t="shared" ref="F143:F147" si="34">E143</f>
        <v>0</v>
      </c>
      <c r="G143" s="42">
        <v>0</v>
      </c>
      <c r="H143" s="134" t="e">
        <f t="shared" si="30"/>
        <v>#DIV/0!</v>
      </c>
      <c r="I143" s="134" t="e">
        <f t="shared" si="17"/>
        <v>#DIV/0!</v>
      </c>
      <c r="J143" s="134">
        <f t="shared" si="31"/>
        <v>0</v>
      </c>
      <c r="K143" s="149" t="e">
        <f t="shared" si="32"/>
        <v>#DIV/0!</v>
      </c>
      <c r="L143" s="1"/>
    </row>
    <row r="144" s="96" customFormat="1" ht="38.25" hidden="1">
      <c r="A144" s="33" t="s">
        <v>155</v>
      </c>
      <c r="B144" s="58">
        <v>7363</v>
      </c>
      <c r="C144" s="41" t="s">
        <v>153</v>
      </c>
      <c r="D144" s="42">
        <v>0</v>
      </c>
      <c r="E144" s="42">
        <v>0</v>
      </c>
      <c r="F144" s="36">
        <v>0</v>
      </c>
      <c r="G144" s="42">
        <v>0</v>
      </c>
      <c r="H144" s="134" t="e">
        <f t="shared" si="30"/>
        <v>#DIV/0!</v>
      </c>
      <c r="I144" s="134" t="e">
        <f t="shared" si="17"/>
        <v>#DIV/0!</v>
      </c>
      <c r="J144" s="134">
        <f t="shared" si="31"/>
        <v>0</v>
      </c>
      <c r="K144" s="149" t="e">
        <f t="shared" si="32"/>
        <v>#DIV/0!</v>
      </c>
      <c r="L144" s="1"/>
    </row>
    <row r="145" s="96" customFormat="1">
      <c r="A145" s="39" t="s">
        <v>156</v>
      </c>
      <c r="B145" s="62">
        <v>7390</v>
      </c>
      <c r="C145" s="47" t="s">
        <v>108</v>
      </c>
      <c r="D145" s="64">
        <v>1747152.23</v>
      </c>
      <c r="E145" s="64">
        <v>4000000</v>
      </c>
      <c r="F145" s="36">
        <v>4000000</v>
      </c>
      <c r="G145" s="64">
        <v>411791.95000000001</v>
      </c>
      <c r="H145" s="134">
        <f t="shared" si="30"/>
        <v>10.29479875</v>
      </c>
      <c r="I145" s="134">
        <f t="shared" si="17"/>
        <v>10.29479875</v>
      </c>
      <c r="J145" s="134">
        <f t="shared" si="31"/>
        <v>-1335360.28</v>
      </c>
      <c r="K145" s="149">
        <f t="shared" si="32"/>
        <v>23.569322863182908</v>
      </c>
      <c r="L145" s="1"/>
    </row>
    <row r="146" s="96" customFormat="1" ht="26.25">
      <c r="A146" s="39" t="s">
        <v>157</v>
      </c>
      <c r="B146" s="76">
        <v>7461</v>
      </c>
      <c r="C146" s="47" t="s">
        <v>113</v>
      </c>
      <c r="D146" s="48">
        <v>348644.82000000001</v>
      </c>
      <c r="E146" s="48">
        <v>74000</v>
      </c>
      <c r="F146" s="36">
        <v>74000</v>
      </c>
      <c r="G146" s="48">
        <v>0</v>
      </c>
      <c r="H146" s="134">
        <f t="shared" si="30"/>
        <v>0</v>
      </c>
      <c r="I146" s="134">
        <f t="shared" si="17"/>
        <v>0</v>
      </c>
      <c r="J146" s="134">
        <f t="shared" si="31"/>
        <v>-348644.82000000001</v>
      </c>
      <c r="K146" s="149">
        <f t="shared" si="32"/>
        <v>0</v>
      </c>
      <c r="L146" s="1"/>
    </row>
    <row r="147" s="96" customFormat="1" ht="28.5" hidden="1" customHeight="1">
      <c r="A147" s="153"/>
      <c r="B147" s="76">
        <v>7700</v>
      </c>
      <c r="C147" s="47" t="s">
        <v>119</v>
      </c>
      <c r="D147" s="48">
        <v>0</v>
      </c>
      <c r="E147" s="48">
        <v>0</v>
      </c>
      <c r="F147" s="48">
        <f t="shared" si="34"/>
        <v>0</v>
      </c>
      <c r="G147" s="48">
        <v>0</v>
      </c>
      <c r="H147" s="135" t="e">
        <f t="shared" si="30"/>
        <v>#DIV/0!</v>
      </c>
      <c r="I147" s="135" t="e">
        <f t="shared" si="17"/>
        <v>#DIV/0!</v>
      </c>
      <c r="J147" s="135">
        <f t="shared" si="31"/>
        <v>0</v>
      </c>
      <c r="K147" s="149" t="e">
        <f t="shared" si="32"/>
        <v>#DIV/0!</v>
      </c>
      <c r="L147" s="1"/>
    </row>
    <row r="148" ht="28.5" customHeight="1">
      <c r="A148" s="153"/>
      <c r="B148" s="160"/>
      <c r="C148" s="53" t="s">
        <v>120</v>
      </c>
      <c r="D148" s="161">
        <f>D150+D154+D149+D151</f>
        <v>787635.35000000009</v>
      </c>
      <c r="E148" s="161">
        <f>SUM(E149:E153)</f>
        <v>3709624.7999999998</v>
      </c>
      <c r="F148" s="161">
        <f t="shared" ref="F148:G148" si="35">SUM(F149:F153)</f>
        <v>3655812.3999999999</v>
      </c>
      <c r="G148" s="161">
        <f t="shared" si="35"/>
        <v>714062.84000000008</v>
      </c>
      <c r="H148" s="31">
        <f t="shared" si="30"/>
        <v>19.248923502991463</v>
      </c>
      <c r="I148" s="156">
        <f t="shared" si="17"/>
        <v>19.532261556966109</v>
      </c>
      <c r="J148" s="31">
        <f t="shared" si="31"/>
        <v>-73572.510000000009</v>
      </c>
      <c r="K148" s="162">
        <f t="shared" si="32"/>
        <v>90.659064502374093</v>
      </c>
    </row>
    <row r="149" s="96" customFormat="1" ht="37.5" customHeight="1">
      <c r="A149" s="153"/>
      <c r="B149" s="74">
        <v>8110</v>
      </c>
      <c r="C149" s="163" t="s">
        <v>122</v>
      </c>
      <c r="D149" s="122">
        <v>302820.02000000002</v>
      </c>
      <c r="E149" s="122">
        <v>12624.799999999999</v>
      </c>
      <c r="F149" s="122">
        <v>6312.3999999999996</v>
      </c>
      <c r="G149" s="122">
        <v>12624.799999999999</v>
      </c>
      <c r="H149" s="134">
        <f t="shared" si="30"/>
        <v>100</v>
      </c>
      <c r="I149" s="134">
        <f t="shared" si="17"/>
        <v>200</v>
      </c>
      <c r="J149" s="134">
        <f t="shared" si="31"/>
        <v>-290195.22000000003</v>
      </c>
      <c r="K149" s="164">
        <f t="shared" si="32"/>
        <v>4.1690770643235533</v>
      </c>
      <c r="L149" s="1"/>
    </row>
    <row r="150" s="96" customFormat="1" ht="13.5">
      <c r="A150" s="146">
        <v>8000</v>
      </c>
      <c r="B150" s="56">
        <v>8130</v>
      </c>
      <c r="C150" s="35" t="s">
        <v>124</v>
      </c>
      <c r="D150" s="42">
        <v>44540</v>
      </c>
      <c r="E150" s="42">
        <v>35000</v>
      </c>
      <c r="F150" s="121">
        <v>35000</v>
      </c>
      <c r="G150" s="42">
        <v>0</v>
      </c>
      <c r="H150" s="138">
        <f t="shared" si="30"/>
        <v>0</v>
      </c>
      <c r="I150" s="138">
        <f t="shared" si="17"/>
        <v>0</v>
      </c>
      <c r="J150" s="138">
        <f t="shared" si="31"/>
        <v>-44540</v>
      </c>
      <c r="K150" s="123">
        <f t="shared" si="32"/>
        <v>0</v>
      </c>
      <c r="L150" s="1"/>
    </row>
    <row r="151" s="96" customFormat="1">
      <c r="A151" s="165"/>
      <c r="B151" s="62">
        <v>8230</v>
      </c>
      <c r="C151" s="63" t="s">
        <v>126</v>
      </c>
      <c r="D151" s="42">
        <v>440275.33000000002</v>
      </c>
      <c r="E151" s="42">
        <v>3431000</v>
      </c>
      <c r="F151" s="121">
        <v>3431000</v>
      </c>
      <c r="G151" s="42">
        <v>701438.04000000004</v>
      </c>
      <c r="H151" s="138">
        <f t="shared" si="30"/>
        <v>20.444128242494898</v>
      </c>
      <c r="I151" s="138">
        <f t="shared" si="17"/>
        <v>20.444128242494898</v>
      </c>
      <c r="J151" s="138">
        <f t="shared" si="31"/>
        <v>261162.71000000002</v>
      </c>
      <c r="K151" s="123">
        <f t="shared" si="32"/>
        <v>159.31804309816769</v>
      </c>
      <c r="L151" s="1"/>
    </row>
    <row r="152" s="96" customFormat="1">
      <c r="A152" s="165"/>
      <c r="B152" s="66">
        <v>8240</v>
      </c>
      <c r="C152" s="41" t="s">
        <v>158</v>
      </c>
      <c r="D152" s="48">
        <v>0</v>
      </c>
      <c r="E152" s="48">
        <v>100000</v>
      </c>
      <c r="F152" s="166">
        <v>100000</v>
      </c>
      <c r="G152" s="48">
        <v>0</v>
      </c>
      <c r="H152" s="138">
        <f t="shared" si="30"/>
        <v>0</v>
      </c>
      <c r="I152" s="138">
        <f t="shared" si="17"/>
        <v>0</v>
      </c>
      <c r="J152" s="138">
        <f t="shared" si="31"/>
        <v>0</v>
      </c>
      <c r="K152" s="123" t="e">
        <f t="shared" si="32"/>
        <v>#DIV/0!</v>
      </c>
      <c r="L152" s="1"/>
    </row>
    <row r="153" s="96" customFormat="1" ht="26.25">
      <c r="A153" s="165"/>
      <c r="B153" s="66">
        <v>8330</v>
      </c>
      <c r="C153" s="41" t="s">
        <v>127</v>
      </c>
      <c r="D153" s="48">
        <v>0</v>
      </c>
      <c r="E153" s="48">
        <v>131000</v>
      </c>
      <c r="F153" s="167">
        <v>83500</v>
      </c>
      <c r="G153" s="48">
        <v>0</v>
      </c>
      <c r="H153" s="138">
        <f t="shared" si="30"/>
        <v>0</v>
      </c>
      <c r="I153" s="138">
        <f t="shared" si="17"/>
        <v>0</v>
      </c>
      <c r="J153" s="138">
        <f t="shared" si="31"/>
        <v>0</v>
      </c>
      <c r="K153" s="123" t="e">
        <f t="shared" si="32"/>
        <v>#DIV/0!</v>
      </c>
      <c r="L153" s="1"/>
    </row>
    <row r="154" s="96" customFormat="1" ht="13.5" hidden="1">
      <c r="A154" s="33" t="s">
        <v>123</v>
      </c>
      <c r="B154" s="76">
        <v>8312</v>
      </c>
      <c r="C154" s="47" t="s">
        <v>159</v>
      </c>
      <c r="D154" s="48">
        <v>0</v>
      </c>
      <c r="E154" s="48">
        <v>0</v>
      </c>
      <c r="F154" s="166">
        <v>0</v>
      </c>
      <c r="G154" s="48">
        <v>0</v>
      </c>
      <c r="H154" s="139" t="e">
        <f t="shared" si="30"/>
        <v>#DIV/0!</v>
      </c>
      <c r="I154" s="139" t="e">
        <f t="shared" si="17"/>
        <v>#DIV/0!</v>
      </c>
      <c r="J154" s="139">
        <f t="shared" si="31"/>
        <v>0</v>
      </c>
      <c r="K154" s="168" t="e">
        <f t="shared" si="32"/>
        <v>#DIV/0!</v>
      </c>
      <c r="L154" s="1"/>
    </row>
    <row r="155" ht="28.5" customHeight="1">
      <c r="A155" s="153"/>
      <c r="B155" s="160"/>
      <c r="C155" s="53" t="s">
        <v>130</v>
      </c>
      <c r="D155" s="161">
        <f>D156</f>
        <v>748800</v>
      </c>
      <c r="E155" s="161">
        <f>SUM(E156)</f>
        <v>72416.880000000005</v>
      </c>
      <c r="F155" s="161">
        <f t="shared" ref="F155:G155" si="36">SUM(F156)</f>
        <v>72416.880000000005</v>
      </c>
      <c r="G155" s="161">
        <f t="shared" si="36"/>
        <v>72416.880000000005</v>
      </c>
      <c r="H155" s="31">
        <f t="shared" si="30"/>
        <v>100</v>
      </c>
      <c r="I155" s="156">
        <f t="shared" si="17"/>
        <v>100</v>
      </c>
      <c r="J155" s="31">
        <f t="shared" si="31"/>
        <v>-676383.12</v>
      </c>
      <c r="K155" s="32">
        <f t="shared" si="32"/>
        <v>9.6710576923076932</v>
      </c>
    </row>
    <row r="156" s="96" customFormat="1" ht="39">
      <c r="A156" s="169"/>
      <c r="B156" s="170">
        <v>9800</v>
      </c>
      <c r="C156" s="171" t="s">
        <v>134</v>
      </c>
      <c r="D156" s="64">
        <v>748800</v>
      </c>
      <c r="E156" s="64">
        <v>72416.880000000005</v>
      </c>
      <c r="F156" s="172">
        <v>72416.880000000005</v>
      </c>
      <c r="G156" s="64">
        <v>72416.880000000005</v>
      </c>
      <c r="H156" s="135">
        <f t="shared" si="30"/>
        <v>100</v>
      </c>
      <c r="I156" s="135">
        <f t="shared" si="17"/>
        <v>100</v>
      </c>
      <c r="J156" s="135">
        <f t="shared" si="31"/>
        <v>-676383.12</v>
      </c>
      <c r="K156" s="173">
        <f t="shared" si="32"/>
        <v>9.6710576923076932</v>
      </c>
      <c r="L156" s="1"/>
    </row>
    <row r="157" ht="16.5">
      <c r="A157" s="169"/>
      <c r="B157" s="174"/>
      <c r="C157" s="175" t="s">
        <v>160</v>
      </c>
      <c r="D157" s="176">
        <f>D104+D108+D122+D126+D134+D139+D148+D131+D119+D155</f>
        <v>17982085.279999997</v>
      </c>
      <c r="E157" s="176">
        <f>E104+E108+E122+E126+E134+E139+E148+E131+E119+E155</f>
        <v>48487881.670000002</v>
      </c>
      <c r="F157" s="176">
        <f>F104+F108+F122+F126+F134+F139+F148+F131+F119+F155</f>
        <v>37628517.800000004</v>
      </c>
      <c r="G157" s="176">
        <f>G104+G108+G122+G126+G134+G139+G148+G131+G119+G155</f>
        <v>20310514.700000003</v>
      </c>
      <c r="H157" s="177">
        <f t="shared" si="30"/>
        <v>41.887816090275493</v>
      </c>
      <c r="I157" s="177">
        <f t="shared" si="17"/>
        <v>53.976387823599048</v>
      </c>
      <c r="J157" s="177">
        <f t="shared" si="31"/>
        <v>2328429.4200000055</v>
      </c>
      <c r="K157" s="178">
        <f t="shared" si="32"/>
        <v>112.9486062586397</v>
      </c>
    </row>
    <row r="158" ht="15.75">
      <c r="A158" s="45" t="s">
        <v>161</v>
      </c>
      <c r="B158" s="179"/>
      <c r="C158" s="180" t="s">
        <v>162</v>
      </c>
      <c r="D158" s="181"/>
      <c r="E158" s="181"/>
      <c r="F158" s="181"/>
      <c r="G158" s="181"/>
      <c r="H158" s="182"/>
      <c r="I158" s="182"/>
      <c r="J158" s="182"/>
      <c r="K158" s="183"/>
    </row>
    <row r="159" s="96" customFormat="1" ht="26.25">
      <c r="A159" s="184" t="s">
        <v>136</v>
      </c>
      <c r="B159" s="185">
        <v>8831</v>
      </c>
      <c r="C159" s="186" t="s">
        <v>138</v>
      </c>
      <c r="D159" s="187">
        <v>0</v>
      </c>
      <c r="E159" s="187">
        <v>165000</v>
      </c>
      <c r="F159" s="187">
        <v>36500</v>
      </c>
      <c r="G159" s="187">
        <v>0</v>
      </c>
      <c r="H159" s="188">
        <f t="shared" si="30"/>
        <v>0</v>
      </c>
      <c r="I159" s="188">
        <f t="shared" si="17"/>
        <v>0</v>
      </c>
      <c r="J159" s="188">
        <f t="shared" si="31"/>
        <v>0</v>
      </c>
      <c r="K159" s="136" t="e">
        <f t="shared" si="32"/>
        <v>#DIV/0!</v>
      </c>
      <c r="L159" s="1"/>
    </row>
    <row r="160" s="96" customFormat="1" ht="26.25">
      <c r="A160" s="97"/>
      <c r="B160" s="189">
        <v>8832</v>
      </c>
      <c r="C160" s="190" t="s">
        <v>163</v>
      </c>
      <c r="D160" s="191">
        <v>-31000</v>
      </c>
      <c r="E160" s="191">
        <v>-165000</v>
      </c>
      <c r="F160" s="191">
        <v>-36500</v>
      </c>
      <c r="G160" s="82">
        <v>-74634.619999999995</v>
      </c>
      <c r="H160" s="150">
        <f t="shared" si="30"/>
        <v>45.233103030303027</v>
      </c>
      <c r="I160" s="150">
        <f t="shared" si="17"/>
        <v>204.47841095890408</v>
      </c>
      <c r="J160" s="150">
        <f t="shared" si="31"/>
        <v>-43634.619999999995</v>
      </c>
      <c r="K160" s="84">
        <f t="shared" si="32"/>
        <v>240.75683870967742</v>
      </c>
      <c r="L160" s="1"/>
    </row>
    <row r="161" ht="13.5">
      <c r="A161" s="101">
        <v>8831</v>
      </c>
      <c r="B161" s="192"/>
      <c r="C161" s="193" t="s">
        <v>164</v>
      </c>
      <c r="D161" s="194"/>
      <c r="E161" s="195"/>
      <c r="F161" s="195"/>
      <c r="G161" s="194"/>
      <c r="H161" s="196"/>
      <c r="I161" s="196"/>
      <c r="J161" s="196"/>
      <c r="K161" s="197"/>
    </row>
    <row r="162" ht="13.5">
      <c r="A162" s="198">
        <v>8832</v>
      </c>
      <c r="B162" s="109">
        <v>200000</v>
      </c>
      <c r="C162" s="110" t="s">
        <v>140</v>
      </c>
      <c r="D162" s="111"/>
      <c r="E162" s="111">
        <f>E163</f>
        <v>27740729.41</v>
      </c>
      <c r="F162" s="111"/>
      <c r="G162" s="111">
        <f>G163</f>
        <v>2063170.8900000006</v>
      </c>
      <c r="H162" s="199">
        <f t="shared" si="30"/>
        <v>7.437334683983714</v>
      </c>
      <c r="I162" s="199"/>
      <c r="J162" s="122"/>
      <c r="K162" s="200"/>
    </row>
    <row r="163" s="132" customFormat="1" ht="15.75" customHeight="1">
      <c r="A163" s="201"/>
      <c r="B163" s="202">
        <v>208000</v>
      </c>
      <c r="C163" s="203" t="s">
        <v>141</v>
      </c>
      <c r="D163" s="204"/>
      <c r="E163" s="204">
        <f>E164+E166</f>
        <v>27740729.41</v>
      </c>
      <c r="F163" s="204"/>
      <c r="G163" s="204">
        <f>G164+G166-G165</f>
        <v>2063170.8900000006</v>
      </c>
      <c r="H163" s="141">
        <f t="shared" si="30"/>
        <v>7.437334683983714</v>
      </c>
      <c r="I163" s="141"/>
      <c r="J163" s="205"/>
      <c r="K163" s="206"/>
      <c r="L163" s="137"/>
    </row>
    <row r="164" s="132" customFormat="1">
      <c r="A164" s="207">
        <v>200000</v>
      </c>
      <c r="B164" s="208">
        <v>208100</v>
      </c>
      <c r="C164" s="209" t="s">
        <v>142</v>
      </c>
      <c r="D164" s="205"/>
      <c r="E164" s="121">
        <v>16432518.529999999</v>
      </c>
      <c r="F164" s="205"/>
      <c r="G164" s="205">
        <v>17889593.649999999</v>
      </c>
      <c r="H164" s="138">
        <f t="shared" si="30"/>
        <v>108.86702252816507</v>
      </c>
      <c r="I164" s="138"/>
      <c r="J164" s="205"/>
      <c r="K164" s="206"/>
      <c r="L164" s="137"/>
    </row>
    <row r="165" s="132" customFormat="1">
      <c r="A165" s="210">
        <v>208000</v>
      </c>
      <c r="B165" s="208">
        <v>208200</v>
      </c>
      <c r="C165" s="209" t="s">
        <v>143</v>
      </c>
      <c r="D165" s="205"/>
      <c r="E165" s="205">
        <v>0</v>
      </c>
      <c r="F165" s="205"/>
      <c r="G165" s="121">
        <v>17420412.629999999</v>
      </c>
      <c r="H165" s="138"/>
      <c r="I165" s="138"/>
      <c r="J165" s="205"/>
      <c r="K165" s="206"/>
      <c r="L165" s="137"/>
    </row>
    <row r="166" s="132" customFormat="1" ht="25.5">
      <c r="A166" s="210">
        <v>208100</v>
      </c>
      <c r="B166" s="208">
        <v>208400</v>
      </c>
      <c r="C166" s="209" t="s">
        <v>145</v>
      </c>
      <c r="D166" s="205"/>
      <c r="E166" s="205">
        <v>11308210.880000001</v>
      </c>
      <c r="F166" s="205"/>
      <c r="G166" s="121">
        <v>1593989.8700000001</v>
      </c>
      <c r="H166" s="138">
        <f t="shared" si="30"/>
        <v>14.095862616244384</v>
      </c>
      <c r="I166" s="138"/>
      <c r="J166" s="205"/>
      <c r="K166" s="206"/>
      <c r="L166" s="137"/>
    </row>
    <row r="167" s="132" customFormat="1">
      <c r="A167" s="210"/>
      <c r="B167" s="211">
        <v>600000</v>
      </c>
      <c r="C167" s="203" t="s">
        <v>146</v>
      </c>
      <c r="D167" s="204"/>
      <c r="E167" s="204">
        <f>E168</f>
        <v>27740729.41</v>
      </c>
      <c r="F167" s="204"/>
      <c r="G167" s="117">
        <f>G168</f>
        <v>2063170.8900000006</v>
      </c>
      <c r="H167" s="141">
        <f t="shared" si="30"/>
        <v>7.437334683983714</v>
      </c>
      <c r="I167" s="141"/>
      <c r="J167" s="205"/>
      <c r="K167" s="206"/>
      <c r="L167" s="137"/>
    </row>
    <row r="168" s="132" customFormat="1">
      <c r="A168" s="210">
        <v>208400</v>
      </c>
      <c r="B168" s="211">
        <v>602000</v>
      </c>
      <c r="C168" s="203" t="s">
        <v>147</v>
      </c>
      <c r="D168" s="204"/>
      <c r="E168" s="204">
        <f>E169+E172</f>
        <v>27740729.41</v>
      </c>
      <c r="F168" s="204"/>
      <c r="G168" s="117">
        <f>G169+G172-G170</f>
        <v>2063170.8900000006</v>
      </c>
      <c r="H168" s="141">
        <f t="shared" si="30"/>
        <v>7.437334683983714</v>
      </c>
      <c r="I168" s="141"/>
      <c r="J168" s="205"/>
      <c r="K168" s="206"/>
      <c r="L168" s="137"/>
    </row>
    <row r="169" s="132" customFormat="1">
      <c r="A169" s="210">
        <v>600000</v>
      </c>
      <c r="B169" s="208">
        <v>602100</v>
      </c>
      <c r="C169" s="209" t="s">
        <v>142</v>
      </c>
      <c r="D169" s="205"/>
      <c r="E169" s="205">
        <v>16432518.529999999</v>
      </c>
      <c r="F169" s="205"/>
      <c r="G169" s="121">
        <v>17889593.649999999</v>
      </c>
      <c r="H169" s="138">
        <f t="shared" si="30"/>
        <v>108.86702252816507</v>
      </c>
      <c r="I169" s="138"/>
      <c r="J169" s="205"/>
      <c r="K169" s="206"/>
      <c r="L169" s="137"/>
    </row>
    <row r="170" s="132" customFormat="1">
      <c r="A170" s="210">
        <v>602000</v>
      </c>
      <c r="B170" s="208">
        <v>602200</v>
      </c>
      <c r="C170" s="209" t="s">
        <v>143</v>
      </c>
      <c r="D170" s="205"/>
      <c r="E170" s="205">
        <v>0</v>
      </c>
      <c r="F170" s="205"/>
      <c r="G170" s="121">
        <v>17420412.629999999</v>
      </c>
      <c r="H170" s="138"/>
      <c r="I170" s="138"/>
      <c r="J170" s="205"/>
      <c r="K170" s="206"/>
      <c r="L170" s="137"/>
    </row>
    <row r="171" s="132" customFormat="1">
      <c r="A171" s="210"/>
      <c r="B171" s="212">
        <v>602304</v>
      </c>
      <c r="C171" s="213" t="s">
        <v>144</v>
      </c>
      <c r="D171" s="214"/>
      <c r="E171" s="214">
        <v>0</v>
      </c>
      <c r="F171" s="214"/>
      <c r="G171" s="166">
        <v>1081323</v>
      </c>
      <c r="H171" s="139"/>
      <c r="I171" s="139"/>
      <c r="J171" s="214"/>
      <c r="K171" s="215"/>
      <c r="L171" s="137"/>
    </row>
    <row r="172" s="96" customFormat="1" ht="26.25">
      <c r="A172" s="124">
        <v>602100</v>
      </c>
      <c r="B172" s="216">
        <v>602400</v>
      </c>
      <c r="C172" s="217" t="s">
        <v>145</v>
      </c>
      <c r="D172" s="218"/>
      <c r="E172" s="218">
        <v>11308210.880000001</v>
      </c>
      <c r="F172" s="218"/>
      <c r="G172" s="218">
        <v>1593989.8700000001</v>
      </c>
      <c r="H172" s="150">
        <f t="shared" si="30"/>
        <v>14.095862616244384</v>
      </c>
      <c r="I172" s="150"/>
      <c r="J172" s="218"/>
      <c r="K172" s="219"/>
      <c r="L172" s="1"/>
    </row>
    <row r="173">
      <c r="A173" s="124"/>
      <c r="D173" s="1"/>
      <c r="E173" s="1"/>
      <c r="F173" s="1"/>
      <c r="G173" s="1"/>
      <c r="H173" s="1"/>
      <c r="I173" s="1"/>
      <c r="J173" s="1"/>
      <c r="K173" s="1"/>
    </row>
    <row r="174" hidden="1">
      <c r="A174" s="124">
        <v>602400</v>
      </c>
      <c r="C174" t="s">
        <v>165</v>
      </c>
      <c r="E174" s="1">
        <f>E93+[1]Лист1!$E$106+E96-E87-E94-E89</f>
        <v>-250703739.26000002</v>
      </c>
      <c r="G174" s="220">
        <f>G93+[1]Лист1!$G$106+G96-G87-G94+G95</f>
        <v>-139764637.86999997</v>
      </c>
    </row>
    <row r="175" hidden="1"/>
    <row r="176" hidden="1">
      <c r="E176" s="220"/>
    </row>
    <row r="177" hidden="1"/>
    <row r="178" hidden="1">
      <c r="C178" t="s">
        <v>166</v>
      </c>
      <c r="E178" s="220">
        <f>E164+[1]Лист1!$E$136+E166-E157+E159+E160-E165</f>
        <v>-13631276.980000004</v>
      </c>
      <c r="G178" s="220">
        <f>G164+[1]Лист1!$G$136-G160-G159+G166-G157-G165</f>
        <v>-12515068.32</v>
      </c>
      <c r="H178" s="220"/>
      <c r="I178" s="220"/>
    </row>
    <row r="179" hidden="1"/>
    <row r="180" s="221" customFormat="1" ht="39.75" customHeight="1">
      <c r="A180" s="222" t="s">
        <v>167</v>
      </c>
      <c r="B180" s="222"/>
      <c r="C180" s="222"/>
      <c r="E180" s="223" t="s">
        <v>168</v>
      </c>
      <c r="F180" s="224"/>
      <c r="G180" s="224"/>
      <c r="H180" s="224"/>
      <c r="I180" s="224"/>
      <c r="K180" s="225"/>
      <c r="L180" s="226"/>
      <c r="M180" s="225"/>
      <c r="N180" s="225"/>
      <c r="O180" s="227"/>
      <c r="P180" s="227"/>
      <c r="Q180" s="227"/>
      <c r="R180" s="227"/>
    </row>
    <row r="183">
      <c r="D183" t="s">
        <v>169</v>
      </c>
      <c r="E183" s="1">
        <f>E93+[2]Лист1!$E$103+E96-E87-E94-E89+E95</f>
        <v>0</v>
      </c>
      <c r="G183" s="1">
        <f>G99+[2]Лист1!$G$103+G102-G87-G100+G101</f>
        <v>7.4505805969238281e-09</v>
      </c>
    </row>
    <row r="186">
      <c r="D186" t="s">
        <v>170</v>
      </c>
      <c r="E186" s="1">
        <f>E164+[2]Лист1!$E$134+E166-E157-E165+E159+E160</f>
        <v>0</v>
      </c>
      <c r="G186" s="1">
        <f>G164+[2]Лист1!$G$133-G160+G159+G166-G157-G165+G171</f>
        <v>-1.1175870895385742e-08</v>
      </c>
    </row>
  </sheetData>
  <mergeCells count="15">
    <mergeCell ref="J1:K4"/>
    <mergeCell ref="A6:L6"/>
    <mergeCell ref="A7:L7"/>
    <mergeCell ref="A9:A10"/>
    <mergeCell ref="B9:B10"/>
    <mergeCell ref="C9:C10"/>
    <mergeCell ref="D9:D10"/>
    <mergeCell ref="E9:E10"/>
    <mergeCell ref="F9:F10"/>
    <mergeCell ref="G9:G10"/>
    <mergeCell ref="H9:I9"/>
    <mergeCell ref="J9:K9"/>
    <mergeCell ref="A19:A21"/>
    <mergeCell ref="A27:A29"/>
    <mergeCell ref="A180:C180"/>
  </mergeCells>
  <printOptions headings="0" gridLines="0"/>
  <pageMargins left="0.31889763779527563" right="0.33070866141732286" top="0.39370078740157477" bottom="0.39370078740157477" header="0" footer="0"/>
  <pageSetup blackAndWhite="0" cellComments="none" copies="1" draft="0" errors="displayed" firstPageNumber="-1" fitToHeight="0" fitToWidth="1" horizontalDpi="600" orientation="portrait" pageOrder="downThenOver" paperSize="9" scale="54" useFirstPageNumber="0" usePrinterDefaults="1" verticalDpi="600"/>
  <headerFooter differentFirst="1" differentOddEven="0">
    <oddHeader>&amp;C&amp;P&amp;Rпродовження додатка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ONLYOFFICE/6.3.1.32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СТАЛЬНИЧЕНКО Юрій Валерійович</cp:lastModifiedBy>
  <cp:revision>5</cp:revision>
  <dcterms:created xsi:type="dcterms:W3CDTF">2020-04-02T08:10:37Z</dcterms:created>
  <dcterms:modified xsi:type="dcterms:W3CDTF">2024-08-02T16:37:40Z</dcterms:modified>
</cp:coreProperties>
</file>