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09 лютого 2024 року\"/>
    </mc:Choice>
  </mc:AlternateContent>
  <xr:revisionPtr revIDLastSave="0" documentId="10_ncr:8100000_{2EEF2F22-4B1C-48A9-8B27-A8833D24485D}" xr6:coauthVersionLast="34" xr6:coauthVersionMax="34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Лист1!$A$1:$K$178</definedName>
  </definedNames>
  <calcPr calcId="162913"/>
</workbook>
</file>

<file path=xl/calcChain.xml><?xml version="1.0" encoding="utf-8"?>
<calcChain xmlns="http://schemas.openxmlformats.org/spreadsheetml/2006/main">
  <c r="H170" i="1" l="1"/>
  <c r="H168" i="1"/>
  <c r="G167" i="1"/>
  <c r="H167" i="1" s="1"/>
  <c r="E167" i="1"/>
  <c r="E166" i="1"/>
  <c r="H165" i="1"/>
  <c r="H163" i="1"/>
  <c r="G162" i="1"/>
  <c r="H162" i="1" s="1"/>
  <c r="E162" i="1"/>
  <c r="E161" i="1"/>
  <c r="K159" i="1"/>
  <c r="J159" i="1"/>
  <c r="I159" i="1"/>
  <c r="H159" i="1"/>
  <c r="K158" i="1"/>
  <c r="J158" i="1"/>
  <c r="I158" i="1"/>
  <c r="H158" i="1"/>
  <c r="J155" i="1"/>
  <c r="I155" i="1"/>
  <c r="H155" i="1"/>
  <c r="H154" i="1"/>
  <c r="G154" i="1"/>
  <c r="F154" i="1"/>
  <c r="E154" i="1"/>
  <c r="D154" i="1"/>
  <c r="J154" i="1" s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J149" i="1"/>
  <c r="G149" i="1"/>
  <c r="H149" i="1" s="1"/>
  <c r="F149" i="1"/>
  <c r="E149" i="1"/>
  <c r="D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G141" i="1"/>
  <c r="K141" i="1" s="1"/>
  <c r="F141" i="1"/>
  <c r="E141" i="1"/>
  <c r="D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G136" i="1"/>
  <c r="H136" i="1" s="1"/>
  <c r="F136" i="1"/>
  <c r="E136" i="1"/>
  <c r="D136" i="1"/>
  <c r="K135" i="1"/>
  <c r="J135" i="1"/>
  <c r="I135" i="1"/>
  <c r="H135" i="1"/>
  <c r="K134" i="1"/>
  <c r="J134" i="1"/>
  <c r="I134" i="1"/>
  <c r="H134" i="1"/>
  <c r="H133" i="1"/>
  <c r="G133" i="1"/>
  <c r="J133" i="1" s="1"/>
  <c r="F133" i="1"/>
  <c r="E133" i="1"/>
  <c r="D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G128" i="1"/>
  <c r="K128" i="1" s="1"/>
  <c r="F128" i="1"/>
  <c r="E128" i="1"/>
  <c r="D128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J123" i="1"/>
  <c r="G123" i="1"/>
  <c r="H123" i="1" s="1"/>
  <c r="F123" i="1"/>
  <c r="E123" i="1"/>
  <c r="D123" i="1"/>
  <c r="K122" i="1"/>
  <c r="J122" i="1"/>
  <c r="I122" i="1"/>
  <c r="H122" i="1"/>
  <c r="K121" i="1"/>
  <c r="J121" i="1"/>
  <c r="I121" i="1"/>
  <c r="H121" i="1"/>
  <c r="I120" i="1"/>
  <c r="G120" i="1"/>
  <c r="H120" i="1" s="1"/>
  <c r="F120" i="1"/>
  <c r="E120" i="1"/>
  <c r="D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I111" i="1"/>
  <c r="G111" i="1"/>
  <c r="H111" i="1" s="1"/>
  <c r="F111" i="1"/>
  <c r="E111" i="1"/>
  <c r="D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I107" i="1"/>
  <c r="G107" i="1"/>
  <c r="G156" i="1" s="1"/>
  <c r="F107" i="1"/>
  <c r="F156" i="1" s="1"/>
  <c r="E107" i="1"/>
  <c r="E156" i="1" s="1"/>
  <c r="D107" i="1"/>
  <c r="D156" i="1" s="1"/>
  <c r="H105" i="1"/>
  <c r="H104" i="1"/>
  <c r="H103" i="1"/>
  <c r="H102" i="1"/>
  <c r="G101" i="1"/>
  <c r="H101" i="1" s="1"/>
  <c r="E101" i="1"/>
  <c r="E100" i="1" s="1"/>
  <c r="G100" i="1"/>
  <c r="H100" i="1" s="1"/>
  <c r="H99" i="1"/>
  <c r="H98" i="1"/>
  <c r="H97" i="1"/>
  <c r="H96" i="1"/>
  <c r="G95" i="1"/>
  <c r="E95" i="1"/>
  <c r="H95" i="1" s="1"/>
  <c r="G94" i="1"/>
  <c r="K92" i="1"/>
  <c r="J92" i="1"/>
  <c r="I92" i="1"/>
  <c r="H92" i="1"/>
  <c r="K89" i="1"/>
  <c r="J89" i="1"/>
  <c r="I89" i="1"/>
  <c r="H89" i="1"/>
  <c r="K88" i="1"/>
  <c r="J88" i="1"/>
  <c r="I88" i="1"/>
  <c r="H88" i="1"/>
  <c r="G87" i="1"/>
  <c r="I87" i="1" s="1"/>
  <c r="F87" i="1"/>
  <c r="E87" i="1"/>
  <c r="D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G80" i="1"/>
  <c r="I80" i="1" s="1"/>
  <c r="F80" i="1"/>
  <c r="E80" i="1"/>
  <c r="D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G69" i="1"/>
  <c r="I69" i="1" s="1"/>
  <c r="F69" i="1"/>
  <c r="E69" i="1"/>
  <c r="D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G62" i="1"/>
  <c r="I62" i="1" s="1"/>
  <c r="F62" i="1"/>
  <c r="E62" i="1"/>
  <c r="D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G57" i="1"/>
  <c r="I57" i="1" s="1"/>
  <c r="F57" i="1"/>
  <c r="E57" i="1"/>
  <c r="D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G51" i="1"/>
  <c r="I51" i="1" s="1"/>
  <c r="F51" i="1"/>
  <c r="E51" i="1"/>
  <c r="D51" i="1"/>
  <c r="K50" i="1"/>
  <c r="J50" i="1"/>
  <c r="I50" i="1"/>
  <c r="H50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G40" i="1"/>
  <c r="J40" i="1" s="1"/>
  <c r="F40" i="1"/>
  <c r="E40" i="1"/>
  <c r="D40" i="1"/>
  <c r="K39" i="1"/>
  <c r="J39" i="1"/>
  <c r="I39" i="1"/>
  <c r="H39" i="1"/>
  <c r="K38" i="1"/>
  <c r="J38" i="1"/>
  <c r="I38" i="1"/>
  <c r="H38" i="1"/>
  <c r="K37" i="1"/>
  <c r="J37" i="1"/>
  <c r="I37" i="1"/>
  <c r="H37" i="1"/>
  <c r="G36" i="1"/>
  <c r="J36" i="1" s="1"/>
  <c r="F36" i="1"/>
  <c r="E36" i="1"/>
  <c r="D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G17" i="1"/>
  <c r="J17" i="1" s="1"/>
  <c r="F17" i="1"/>
  <c r="E17" i="1"/>
  <c r="D17" i="1"/>
  <c r="K16" i="1"/>
  <c r="J16" i="1"/>
  <c r="I16" i="1"/>
  <c r="H16" i="1"/>
  <c r="K15" i="1"/>
  <c r="J15" i="1"/>
  <c r="I15" i="1"/>
  <c r="H15" i="1"/>
  <c r="K14" i="1"/>
  <c r="J14" i="1"/>
  <c r="I14" i="1"/>
  <c r="H14" i="1"/>
  <c r="G13" i="1"/>
  <c r="J13" i="1" s="1"/>
  <c r="F13" i="1"/>
  <c r="F90" i="1" s="1"/>
  <c r="E13" i="1"/>
  <c r="E90" i="1" s="1"/>
  <c r="D13" i="1"/>
  <c r="D90" i="1" s="1"/>
  <c r="E181" i="1" l="1"/>
  <c r="E172" i="1"/>
  <c r="G184" i="1"/>
  <c r="G176" i="1"/>
  <c r="K156" i="1"/>
  <c r="J156" i="1"/>
  <c r="I156" i="1"/>
  <c r="H156" i="1"/>
  <c r="E184" i="1"/>
  <c r="E176" i="1"/>
  <c r="K13" i="1"/>
  <c r="K17" i="1"/>
  <c r="K36" i="1"/>
  <c r="K40" i="1"/>
  <c r="J51" i="1"/>
  <c r="J57" i="1"/>
  <c r="J62" i="1"/>
  <c r="J69" i="1"/>
  <c r="J80" i="1"/>
  <c r="J87" i="1"/>
  <c r="J107" i="1"/>
  <c r="J111" i="1"/>
  <c r="J120" i="1"/>
  <c r="K123" i="1"/>
  <c r="H128" i="1"/>
  <c r="H141" i="1"/>
  <c r="H13" i="1"/>
  <c r="H36" i="1"/>
  <c r="H40" i="1"/>
  <c r="K51" i="1"/>
  <c r="K57" i="1"/>
  <c r="K62" i="1"/>
  <c r="K69" i="1"/>
  <c r="K80" i="1"/>
  <c r="K87" i="1"/>
  <c r="G90" i="1"/>
  <c r="K107" i="1"/>
  <c r="K111" i="1"/>
  <c r="K120" i="1"/>
  <c r="J128" i="1"/>
  <c r="J141" i="1"/>
  <c r="G161" i="1"/>
  <c r="H161" i="1" s="1"/>
  <c r="G166" i="1"/>
  <c r="H166" i="1" s="1"/>
  <c r="I13" i="1"/>
  <c r="I17" i="1"/>
  <c r="I36" i="1"/>
  <c r="I40" i="1"/>
  <c r="H51" i="1"/>
  <c r="H57" i="1"/>
  <c r="H62" i="1"/>
  <c r="H69" i="1"/>
  <c r="H80" i="1"/>
  <c r="H87" i="1"/>
  <c r="E94" i="1"/>
  <c r="H94" i="1" s="1"/>
  <c r="H107" i="1"/>
  <c r="H17" i="1"/>
  <c r="I90" i="1" l="1"/>
  <c r="H90" i="1"/>
  <c r="G181" i="1"/>
  <c r="G172" i="1"/>
  <c r="K90" i="1"/>
  <c r="J90" i="1"/>
</calcChain>
</file>

<file path=xl/sharedStrings.xml><?xml version="1.0" encoding="utf-8"?>
<sst xmlns="http://schemas.openxmlformats.org/spreadsheetml/2006/main" count="252" uniqueCount="173">
  <si>
    <t>Звіт про виконання бюджету Менської ТГ за 2023 рік</t>
  </si>
  <si>
    <t>Видаткова частина бюджету</t>
  </si>
  <si>
    <t>грн.</t>
  </si>
  <si>
    <t>Код, Наказ МФУ від 20.09.2017 № 793</t>
  </si>
  <si>
    <t>Код, Наказ МФУ від 17.12.2020 № 781</t>
  </si>
  <si>
    <t>Назва</t>
  </si>
  <si>
    <t>Виконано за 2022 рік</t>
  </si>
  <si>
    <t>Бюджет на 2023 рік з урахуванням змін</t>
  </si>
  <si>
    <t xml:space="preserve">Бюджет на 2023 рік з урахуванням змін </t>
  </si>
  <si>
    <t>Виконано за 2023 рік</t>
  </si>
  <si>
    <t>% виконання</t>
  </si>
  <si>
    <t>До звітних даних за 2022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</si>
  <si>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</si>
  <si>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</si>
  <si>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</si>
  <si>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</si>
  <si>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</si>
  <si>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</si>
  <si>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</si>
  <si>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</si>
  <si>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</si>
  <si>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</si>
  <si>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</si>
  <si>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</si>
  <si>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</si>
  <si>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</si>
  <si>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</si>
  <si>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</si>
  <si>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</si>
  <si>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</si>
  <si>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</si>
  <si>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</si>
  <si>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</si>
  <si>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</si>
  <si>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</si>
  <si>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загальної середньої освіти закладами загальної середньої освіти(за рахунок залишку освітньої субвенції)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</si>
  <si>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</si>
  <si>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</si>
  <si>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</si>
  <si>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</si>
  <si>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</si>
  <si>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</si>
  <si>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</si>
  <si>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</si>
  <si>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</si>
  <si>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</si>
  <si>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</si>
  <si>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</si>
  <si>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</si>
  <si>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</si>
  <si>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Забезпечення діяльності центрів професійного розвитку педагогічних працівників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</si>
  <si>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</si>
  <si>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</si>
  <si>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</si>
  <si>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</si>
  <si>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</si>
  <si>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</si>
  <si>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</si>
  <si>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</si>
  <si>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</si>
  <si>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Соціальний захист та соціальне забезпечення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</si>
  <si>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</si>
  <si>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</si>
  <si>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</si>
  <si>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</si>
  <si>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</si>
  <si>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</si>
  <si>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</si>
  <si>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</si>
  <si>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</si>
  <si>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</si>
  <si>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</si>
  <si>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</si>
  <si>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</si>
  <si>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</si>
  <si>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</si>
  <si>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</si>
  <si>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</si>
  <si>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</si>
  <si>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</si>
  <si>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</si>
  <si>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</si>
  <si>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</si>
  <si>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</si>
  <si>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</si>
  <si>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</si>
  <si>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</si>
  <si>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</si>
  <si>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</si>
  <si>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</si>
  <si>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</si>
  <si>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Виконання окремих заходів з реалізації соціального проекту `Активні парки - локації здорової України`</t>
  </si>
  <si>
    <t>Житлово-комунальне господарство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</si>
  <si>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</si>
  <si>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</si>
  <si>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</si>
  <si>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</si>
  <si>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</si>
  <si>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</si>
  <si>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</si>
  <si>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</si>
  <si>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</si>
  <si>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</si>
  <si>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</si>
  <si>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</si>
  <si>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Економічна діяльність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</si>
  <si>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</si>
  <si>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</si>
  <si>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Розроблення комплексних планів просторового розвитку територій територіальних громад</t>
  </si>
  <si>
    <t>Розвиток мережі центрів надання адміністративних послуг</t>
  </si>
  <si>
    <t>7412</t>
  </si>
  <si>
    <t>Регулювання цін на послуги місцевого автотранспорту</t>
  </si>
  <si>
    <t>7442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</si>
  <si>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</si>
  <si>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</si>
  <si>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заходів, спрямованих на підвищення доступності широкосмугового доступу до Інтернету в сільській місцевості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</si>
  <si>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</si>
  <si>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</si>
  <si>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</si>
  <si>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</si>
  <si>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</si>
  <si>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</si>
  <si>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</si>
  <si>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</si>
  <si>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</si>
  <si>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</si>
  <si>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</si>
  <si>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</si>
  <si>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Інша діяльність у сфері екології та охорони природних ресурсів</t>
  </si>
  <si>
    <t>8700</t>
  </si>
  <si>
    <t>Резервний фонд місцевого бюджету</t>
  </si>
  <si>
    <t>Міжбюджетні трансферти</t>
  </si>
  <si>
    <t>9410</t>
  </si>
  <si>
    <t>Інші субвенції з місцевого бюджету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</si>
  <si>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</si>
  <si>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</si>
  <si>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>Усього видатків по загальному фонду</t>
  </si>
  <si>
    <t xml:space="preserve"> </t>
  </si>
  <si>
    <t>Кредитування загального фонду</t>
  </si>
  <si>
    <t>Надання довгострокових кредитів індивідуальним забудовникам житла на селі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</si>
  <si>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</si>
  <si>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</si>
  <si>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</si>
  <si>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</si>
  <si>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</si>
  <si>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</si>
  <si>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</si>
  <si>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</si>
  <si>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</si>
  <si>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</si>
  <si>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Надання загальної середньої освіти закладами загальної середньої освіти (залишок освітньої субвенції)</t>
  </si>
  <si>
    <t>Реалізація заходів за рахунок освітньої субвенції з дерржавного бюджетумісцевим бюджетам (за спеціальним фондом державного бюджету)</t>
  </si>
  <si>
    <t xml:space="preserve">Грошова компенсація за належні для отримання жилі приміщення для сімей осіб, визначених пунктами 2-5 частини першої статті 10-1 Закону України "Про статус ветеранів війни, гарантії їх соціального захисту, для осіб з інвалідністю І-ІІ групи, яка наста </t>
  </si>
  <si>
    <t>Будівництво освітніх установ та закладів</t>
  </si>
  <si>
    <t>7130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</si>
  <si>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</si>
  <si>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</si>
  <si>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7350</t>
  </si>
  <si>
    <t>7363</t>
  </si>
  <si>
    <t>Утилізація відходів</t>
  </si>
  <si>
    <t>Усього видатків по спеціальному фонду</t>
  </si>
  <si>
    <t>8312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</si>
  <si>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</si>
  <si>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</si>
  <si>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ДЖЕРЕЛА ФІНАНСУВАННЯ ДИФІЦИТУ БЮДЖЕТУ СФ</t>
  </si>
  <si>
    <t>,</t>
  </si>
  <si>
    <t>баланс  зф</t>
  </si>
  <si>
    <t>баланс сф</t>
  </si>
  <si>
    <t>Начальник Фінансового управління
Менської міської ради</t>
  </si>
  <si>
    <t>Алла НЕРОСЛИК</t>
  </si>
  <si>
    <t>зф</t>
  </si>
  <si>
    <t>сф</t>
  </si>
  <si>
    <t>Додаток 2
до рішення виконавчого комітету Менської міської ради 09 лютого 2024 року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</si>
</sst>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66FFFF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4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/>
    <xf numFmtId="0" fontId="1" fillId="0" borderId="0" xfId="0" applyFont="1" applyAlignment="1">
      <alignment wrapText="1"/>
    </xf>
    <xf numFmtId="0" fontId="0" fillId="0" borderId="5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4" xfId="0" applyBorder="1"/>
    <xf numFmtId="0" fontId="0" fillId="5" borderId="0" xfId="0" applyFill="1"/>
    <xf numFmtId="0" fontId="0" fillId="8" borderId="0" xfId="0" applyFill="1"/>
    <xf numFmtId="4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42" xfId="0" applyFont="1" applyBorder="1"/>
    <xf numFmtId="0" fontId="1" fillId="0" borderId="42" xfId="2" applyFont="1" applyBorder="1" applyAlignment="1">
      <alignment horizontal="right" vertical="top"/>
    </xf>
    <xf numFmtId="0" fontId="0" fillId="0" borderId="42" xfId="0" applyBorder="1" applyAlignment="1">
      <alignment vertical="top"/>
    </xf>
    <xf numFmtId="0" fontId="0" fillId="0" borderId="42" xfId="0" applyBorder="1"/>
    <xf numFmtId="2" fontId="3" fillId="5" borderId="42" xfId="0" applyNumberFormat="1" applyFont="1" applyFill="1" applyBorder="1"/>
    <xf numFmtId="2" fontId="3" fillId="5" borderId="43" xfId="0" applyNumberFormat="1" applyFont="1" applyFill="1" applyBorder="1"/>
    <xf numFmtId="2" fontId="3" fillId="5" borderId="0" xfId="0" applyNumberFormat="1" applyFont="1" applyFill="1"/>
    <xf numFmtId="0" fontId="3" fillId="5" borderId="0" xfId="0" applyFont="1" applyFill="1"/>
    <xf numFmtId="0" fontId="1" fillId="0" borderId="9" xfId="2" applyFont="1" applyBorder="1" applyAlignment="1">
      <alignment horizontal="left" vertical="top" wrapText="1"/>
    </xf>
    <xf numFmtId="0" fontId="1" fillId="0" borderId="42" xfId="2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4" fontId="11" fillId="3" borderId="15" xfId="0" applyNumberFormat="1" applyFont="1" applyFill="1" applyBorder="1" applyAlignment="1">
      <alignment horizontal="right"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0" fontId="1" fillId="0" borderId="20" xfId="0" quotePrefix="1" applyFont="1" applyBorder="1" applyAlignment="1">
      <alignment vertical="center" wrapText="1"/>
    </xf>
    <xf numFmtId="49" fontId="12" fillId="0" borderId="21" xfId="0" quotePrefix="1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vertical="center" wrapText="1"/>
    </xf>
    <xf numFmtId="4" fontId="12" fillId="0" borderId="22" xfId="0" applyNumberFormat="1" applyFont="1" applyBorder="1" applyAlignment="1">
      <alignment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24" xfId="0" quotePrefix="1" applyFont="1" applyBorder="1" applyAlignment="1">
      <alignment vertical="center" wrapText="1"/>
    </xf>
    <xf numFmtId="49" fontId="12" fillId="0" borderId="25" xfId="0" quotePrefix="1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0" fontId="1" fillId="0" borderId="28" xfId="0" quotePrefix="1" applyFont="1" applyBorder="1" applyAlignment="1">
      <alignment vertical="center" wrapText="1"/>
    </xf>
    <xf numFmtId="49" fontId="12" fillId="0" borderId="29" xfId="0" quotePrefix="1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1" fillId="3" borderId="13" xfId="0" quotePrefix="1" applyFont="1" applyFill="1" applyBorder="1" applyAlignment="1">
      <alignment horizontal="center" vertical="center" wrapText="1"/>
    </xf>
    <xf numFmtId="0" fontId="6" fillId="3" borderId="14" xfId="0" quotePrefix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vertical="center" wrapText="1"/>
    </xf>
    <xf numFmtId="0" fontId="11" fillId="0" borderId="5" xfId="0" applyFont="1" applyBorder="1"/>
    <xf numFmtId="0" fontId="1" fillId="0" borderId="20" xfId="0" quotePrefix="1" applyFont="1" applyBorder="1" applyAlignment="1">
      <alignment horizontal="left" vertical="center" wrapText="1"/>
    </xf>
    <xf numFmtId="0" fontId="12" fillId="0" borderId="21" xfId="0" quotePrefix="1" applyFont="1" applyBorder="1" applyAlignment="1">
      <alignment vertical="center" wrapText="1"/>
    </xf>
    <xf numFmtId="0" fontId="1" fillId="0" borderId="28" xfId="0" quotePrefix="1" applyFont="1" applyBorder="1" applyAlignment="1">
      <alignment horizontal="left" vertical="center" wrapText="1"/>
    </xf>
    <xf numFmtId="0" fontId="12" fillId="0" borderId="25" xfId="0" quotePrefix="1" applyFont="1" applyBorder="1" applyAlignment="1">
      <alignment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0" borderId="24" xfId="0" quotePrefix="1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2" fillId="0" borderId="17" xfId="0" quotePrefix="1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4" fontId="12" fillId="0" borderId="18" xfId="0" applyNumberFormat="1" applyFont="1" applyBorder="1" applyAlignment="1">
      <alignment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2" fillId="0" borderId="26" xfId="0" quotePrefix="1" applyFont="1" applyBorder="1" applyAlignment="1">
      <alignment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" fontId="11" fillId="3" borderId="27" xfId="0" applyNumberFormat="1" applyFont="1" applyFill="1" applyBorder="1" applyAlignment="1">
      <alignment horizontal="right" vertical="center" wrapText="1"/>
    </xf>
    <xf numFmtId="0" fontId="1" fillId="0" borderId="30" xfId="0" quotePrefix="1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center" vertical="center" wrapText="1"/>
    </xf>
    <xf numFmtId="0" fontId="12" fillId="0" borderId="21" xfId="0" quotePrefix="1" applyFont="1" applyBorder="1" applyAlignment="1">
      <alignment horizontal="right" vertical="center" wrapText="1"/>
    </xf>
    <xf numFmtId="0" fontId="12" fillId="0" borderId="25" xfId="0" quotePrefix="1" applyFont="1" applyBorder="1" applyAlignment="1">
      <alignment horizontal="right" vertical="center" wrapText="1"/>
    </xf>
    <xf numFmtId="0" fontId="1" fillId="0" borderId="28" xfId="0" quotePrefix="1" applyFont="1" applyBorder="1" applyAlignment="1">
      <alignment horizontal="left" vertical="center" wrapText="1"/>
    </xf>
    <xf numFmtId="0" fontId="12" fillId="0" borderId="29" xfId="0" quotePrefix="1" applyFont="1" applyBorder="1" applyAlignment="1">
      <alignment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4" xfId="0" quotePrefix="1" applyFont="1" applyBorder="1" applyAlignment="1">
      <alignment vertical="center" wrapText="1"/>
    </xf>
    <xf numFmtId="0" fontId="12" fillId="0" borderId="31" xfId="0" quotePrefix="1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0" fontId="11" fillId="3" borderId="4" xfId="0" quotePrefix="1" applyFont="1" applyFill="1" applyBorder="1" applyAlignment="1">
      <alignment horizontal="center" vertical="center" wrapText="1"/>
    </xf>
    <xf numFmtId="0" fontId="12" fillId="0" borderId="17" xfId="0" quotePrefix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6" xfId="0" quotePrefix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0" fontId="8" fillId="4" borderId="14" xfId="0" quotePrefix="1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8" fillId="4" borderId="15" xfId="0" applyNumberFormat="1" applyFont="1" applyFill="1" applyBorder="1" applyAlignment="1">
      <alignment horizontal="right" vertical="center" wrapText="1"/>
    </xf>
    <xf numFmtId="4" fontId="10" fillId="4" borderId="16" xfId="0" applyNumberFormat="1" applyFont="1" applyFill="1" applyBorder="1" applyAlignment="1">
      <alignment horizontal="right" vertical="center" wrapText="1"/>
    </xf>
    <xf numFmtId="0" fontId="10" fillId="4" borderId="13" xfId="0" quotePrefix="1" applyFont="1" applyFill="1" applyBorder="1" applyAlignment="1">
      <alignment vertical="center" wrapText="1"/>
    </xf>
    <xf numFmtId="0" fontId="6" fillId="2" borderId="14" xfId="0" quotePrefix="1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right" vertical="center" wrapText="1"/>
    </xf>
    <xf numFmtId="4" fontId="11" fillId="2" borderId="16" xfId="0" applyNumberFormat="1" applyFont="1" applyFill="1" applyBorder="1" applyAlignment="1">
      <alignment horizontal="right" vertical="center" wrapText="1"/>
    </xf>
    <xf numFmtId="0" fontId="1" fillId="2" borderId="13" xfId="0" quotePrefix="1" applyFont="1" applyFill="1" applyBorder="1" applyAlignment="1">
      <alignment vertical="center" wrapText="1"/>
    </xf>
    <xf numFmtId="0" fontId="12" fillId="5" borderId="14" xfId="0" quotePrefix="1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4" fontId="12" fillId="5" borderId="15" xfId="0" applyNumberFormat="1" applyFont="1" applyFill="1" applyBorder="1" applyAlignment="1">
      <alignment vertical="center" wrapText="1"/>
    </xf>
    <xf numFmtId="0" fontId="11" fillId="5" borderId="13" xfId="0" quotePrefix="1" applyFont="1" applyFill="1" applyBorder="1" applyAlignment="1">
      <alignment vertical="center" wrapText="1"/>
    </xf>
    <xf numFmtId="0" fontId="6" fillId="6" borderId="13" xfId="0" quotePrefix="1" applyFont="1" applyFill="1" applyBorder="1" applyAlignment="1">
      <alignment vertical="center" wrapText="1"/>
    </xf>
    <xf numFmtId="0" fontId="6" fillId="6" borderId="33" xfId="0" quotePrefix="1" applyFont="1" applyFill="1" applyBorder="1" applyAlignment="1">
      <alignment vertical="center" wrapText="1"/>
    </xf>
    <xf numFmtId="4" fontId="6" fillId="6" borderId="15" xfId="0" quotePrefix="1" applyNumberFormat="1" applyFont="1" applyFill="1" applyBorder="1" applyAlignment="1">
      <alignment vertical="center" wrapText="1"/>
    </xf>
    <xf numFmtId="4" fontId="6" fillId="6" borderId="15" xfId="0" applyNumberFormat="1" applyFont="1" applyFill="1" applyBorder="1" applyAlignment="1">
      <alignment vertical="center" wrapText="1"/>
    </xf>
    <xf numFmtId="4" fontId="6" fillId="6" borderId="34" xfId="0" applyNumberFormat="1" applyFont="1" applyFill="1" applyBorder="1" applyAlignment="1">
      <alignment horizontal="right" vertical="center" wrapText="1"/>
    </xf>
    <xf numFmtId="4" fontId="11" fillId="6" borderId="35" xfId="0" applyNumberFormat="1" applyFont="1" applyFill="1" applyBorder="1" applyAlignment="1">
      <alignment horizontal="right" vertical="center" wrapText="1"/>
    </xf>
    <xf numFmtId="0" fontId="11" fillId="6" borderId="13" xfId="0" quotePrefix="1" applyFont="1" applyFill="1" applyBorder="1" applyAlignment="1">
      <alignment vertical="center" wrapText="1"/>
    </xf>
    <xf numFmtId="0" fontId="6" fillId="0" borderId="21" xfId="0" applyFont="1" applyBorder="1"/>
    <xf numFmtId="4" fontId="6" fillId="0" borderId="22" xfId="0" applyNumberFormat="1" applyFont="1" applyBorder="1"/>
    <xf numFmtId="4" fontId="6" fillId="0" borderId="26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20" xfId="0" applyFont="1" applyBorder="1"/>
    <xf numFmtId="0" fontId="6" fillId="0" borderId="25" xfId="0" applyFont="1" applyBorder="1"/>
    <xf numFmtId="0" fontId="6" fillId="0" borderId="26" xfId="0" applyFont="1" applyBorder="1" applyAlignment="1">
      <alignment wrapText="1"/>
    </xf>
    <xf numFmtId="4" fontId="6" fillId="0" borderId="26" xfId="0" applyNumberFormat="1" applyFont="1" applyBorder="1"/>
    <xf numFmtId="0" fontId="11" fillId="0" borderId="24" xfId="0" applyFont="1" applyBorder="1"/>
    <xf numFmtId="0" fontId="12" fillId="0" borderId="25" xfId="0" applyFont="1" applyBorder="1"/>
    <xf numFmtId="0" fontId="12" fillId="0" borderId="26" xfId="0" applyFont="1" applyBorder="1" applyAlignment="1">
      <alignment wrapText="1"/>
    </xf>
    <xf numFmtId="4" fontId="12" fillId="0" borderId="26" xfId="0" applyNumberFormat="1" applyFont="1" applyBorder="1"/>
    <xf numFmtId="4" fontId="12" fillId="0" borderId="22" xfId="0" applyNumberFormat="1" applyFont="1" applyBorder="1"/>
    <xf numFmtId="0" fontId="1" fillId="0" borderId="24" xfId="0" applyFont="1" applyBorder="1"/>
    <xf numFmtId="0" fontId="6" fillId="7" borderId="14" xfId="0" quotePrefix="1" applyFont="1" applyFill="1" applyBorder="1" applyAlignment="1">
      <alignment vertical="center" wrapText="1"/>
    </xf>
    <xf numFmtId="0" fontId="6" fillId="7" borderId="15" xfId="0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vertical="center" wrapText="1"/>
    </xf>
    <xf numFmtId="4" fontId="6" fillId="7" borderId="36" xfId="0" applyNumberFormat="1" applyFont="1" applyFill="1" applyBorder="1" applyAlignment="1">
      <alignment horizontal="right" vertical="center" wrapText="1"/>
    </xf>
    <xf numFmtId="4" fontId="11" fillId="7" borderId="37" xfId="0" applyNumberFormat="1" applyFont="1" applyFill="1" applyBorder="1" applyAlignment="1">
      <alignment horizontal="right" vertical="center" wrapText="1"/>
    </xf>
    <xf numFmtId="0" fontId="11" fillId="7" borderId="13" xfId="0" quotePrefix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" fontId="12" fillId="5" borderId="22" xfId="0" applyNumberFormat="1" applyFont="1" applyFill="1" applyBorder="1" applyAlignment="1">
      <alignment horizontal="right" vertical="center" wrapText="1"/>
    </xf>
    <xf numFmtId="4" fontId="12" fillId="5" borderId="1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5" borderId="5" xfId="0" applyFont="1" applyFill="1" applyBorder="1"/>
    <xf numFmtId="4" fontId="12" fillId="5" borderId="26" xfId="0" applyNumberFormat="1" applyFont="1" applyFill="1" applyBorder="1" applyAlignment="1">
      <alignment horizontal="right"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9" fontId="12" fillId="0" borderId="17" xfId="0" quotePrefix="1" applyNumberFormat="1" applyFont="1" applyBorder="1" applyAlignment="1">
      <alignment horizontal="right" vertical="center" wrapText="1"/>
    </xf>
    <xf numFmtId="4" fontId="6" fillId="5" borderId="26" xfId="0" applyNumberFormat="1" applyFont="1" applyFill="1" applyBorder="1" applyAlignment="1">
      <alignment horizontal="right" vertical="center" wrapText="1"/>
    </xf>
    <xf numFmtId="4" fontId="6" fillId="5" borderId="32" xfId="0" applyNumberFormat="1" applyFont="1" applyFill="1" applyBorder="1" applyAlignment="1">
      <alignment horizontal="right" vertical="center" wrapText="1"/>
    </xf>
    <xf numFmtId="4" fontId="11" fillId="0" borderId="38" xfId="0" applyNumberFormat="1" applyFont="1" applyBorder="1" applyAlignment="1">
      <alignment horizontal="right" vertical="center" wrapText="1"/>
    </xf>
    <xf numFmtId="49" fontId="1" fillId="0" borderId="4" xfId="0" quotePrefix="1" applyNumberFormat="1" applyFont="1" applyBorder="1" applyAlignment="1">
      <alignment vertical="center" wrapText="1"/>
    </xf>
    <xf numFmtId="4" fontId="6" fillId="3" borderId="15" xfId="0" applyNumberFormat="1" applyFont="1" applyFill="1" applyBorder="1"/>
    <xf numFmtId="4" fontId="6" fillId="3" borderId="36" xfId="0" applyNumberFormat="1" applyFont="1" applyFill="1" applyBorder="1" applyAlignment="1">
      <alignment horizontal="right" vertical="center" wrapText="1"/>
    </xf>
    <xf numFmtId="0" fontId="1" fillId="3" borderId="13" xfId="0" quotePrefix="1" applyFont="1" applyFill="1" applyBorder="1" applyAlignment="1">
      <alignment horizontal="center" vertical="center" wrapText="1"/>
    </xf>
    <xf numFmtId="4" fontId="1" fillId="5" borderId="23" xfId="0" applyNumberFormat="1" applyFont="1" applyFill="1" applyBorder="1" applyAlignment="1">
      <alignment horizontal="right" vertical="center" wrapText="1"/>
    </xf>
    <xf numFmtId="4" fontId="1" fillId="5" borderId="27" xfId="0" applyNumberFormat="1" applyFont="1" applyFill="1" applyBorder="1" applyAlignment="1">
      <alignment horizontal="right" vertical="center" wrapText="1"/>
    </xf>
    <xf numFmtId="4" fontId="6" fillId="3" borderId="34" xfId="0" applyNumberFormat="1" applyFont="1" applyFill="1" applyBorder="1" applyAlignment="1">
      <alignment horizontal="right" vertical="center" wrapText="1"/>
    </xf>
    <xf numFmtId="4" fontId="11" fillId="3" borderId="35" xfId="0" applyNumberFormat="1" applyFont="1" applyFill="1" applyBorder="1" applyAlignment="1">
      <alignment horizontal="right" vertical="center" wrapText="1"/>
    </xf>
    <xf numFmtId="0" fontId="1" fillId="0" borderId="4" xfId="0" quotePrefix="1" applyFont="1" applyBorder="1" applyAlignment="1">
      <alignment horizontal="left" vertical="center" wrapText="1"/>
    </xf>
    <xf numFmtId="4" fontId="1" fillId="5" borderId="26" xfId="0" applyNumberFormat="1" applyFont="1" applyFill="1" applyBorder="1" applyAlignment="1">
      <alignment horizontal="right" vertical="center" wrapText="1"/>
    </xf>
    <xf numFmtId="4" fontId="1" fillId="5" borderId="12" xfId="0" applyNumberFormat="1" applyFont="1" applyFill="1" applyBorder="1" applyAlignment="1">
      <alignment horizontal="right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4" fontId="12" fillId="5" borderId="32" xfId="0" applyNumberFormat="1" applyFont="1" applyFill="1" applyBorder="1" applyAlignment="1">
      <alignment horizontal="right" vertical="center" wrapText="1"/>
    </xf>
    <xf numFmtId="4" fontId="1" fillId="5" borderId="38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Border="1"/>
    <xf numFmtId="4" fontId="12" fillId="0" borderId="32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center" vertical="center" wrapText="1"/>
    </xf>
    <xf numFmtId="0" fontId="6" fillId="3" borderId="13" xfId="0" quotePrefix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vertical="center"/>
    </xf>
    <xf numFmtId="0" fontId="12" fillId="0" borderId="39" xfId="0" quotePrefix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2" fillId="0" borderId="14" xfId="0" quotePrefix="1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4" fontId="1" fillId="0" borderId="41" xfId="0" applyNumberFormat="1" applyFont="1" applyBorder="1" applyAlignment="1">
      <alignment horizontal="right" vertical="center" wrapText="1"/>
    </xf>
    <xf numFmtId="0" fontId="8" fillId="7" borderId="13" xfId="0" quotePrefix="1" applyFont="1" applyFill="1" applyBorder="1" applyAlignment="1">
      <alignment vertical="center" wrapText="1"/>
    </xf>
    <xf numFmtId="0" fontId="8" fillId="7" borderId="14" xfId="0" applyFont="1" applyFill="1" applyBorder="1" applyAlignment="1">
      <alignment vertical="center" wrapText="1"/>
    </xf>
    <xf numFmtId="4" fontId="8" fillId="7" borderId="15" xfId="0" applyNumberFormat="1" applyFont="1" applyFill="1" applyBorder="1"/>
    <xf numFmtId="4" fontId="8" fillId="7" borderId="15" xfId="0" applyNumberFormat="1" applyFont="1" applyFill="1" applyBorder="1" applyAlignment="1">
      <alignment horizontal="right" vertical="center" wrapText="1"/>
    </xf>
    <xf numFmtId="4" fontId="10" fillId="7" borderId="16" xfId="0" applyNumberFormat="1" applyFont="1" applyFill="1" applyBorder="1" applyAlignment="1">
      <alignment horizontal="right" vertical="center" wrapText="1"/>
    </xf>
    <xf numFmtId="0" fontId="6" fillId="2" borderId="6" xfId="0" quotePrefix="1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vertical="center" wrapText="1"/>
    </xf>
    <xf numFmtId="4" fontId="6" fillId="2" borderId="34" xfId="0" applyNumberFormat="1" applyFont="1" applyFill="1" applyBorder="1" applyAlignment="1">
      <alignment horizontal="right" vertical="center" wrapText="1"/>
    </xf>
    <xf numFmtId="4" fontId="11" fillId="2" borderId="35" xfId="0" applyNumberFormat="1" applyFont="1" applyFill="1" applyBorder="1" applyAlignment="1">
      <alignment horizontal="right" vertical="center" wrapText="1"/>
    </xf>
    <xf numFmtId="0" fontId="13" fillId="7" borderId="13" xfId="0" quotePrefix="1" applyFont="1" applyFill="1" applyBorder="1" applyAlignment="1">
      <alignment vertical="center" wrapText="1"/>
    </xf>
    <xf numFmtId="0" fontId="12" fillId="5" borderId="39" xfId="0" quotePrefix="1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4" fontId="12" fillId="5" borderId="7" xfId="0" applyNumberFormat="1" applyFont="1" applyFill="1" applyBorder="1" applyAlignment="1">
      <alignment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0" fontId="12" fillId="5" borderId="31" xfId="0" quotePrefix="1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4" fontId="12" fillId="5" borderId="32" xfId="0" applyNumberFormat="1" applyFont="1" applyFill="1" applyBorder="1" applyAlignment="1">
      <alignment vertical="center" wrapText="1"/>
    </xf>
    <xf numFmtId="4" fontId="1" fillId="0" borderId="38" xfId="0" applyNumberFormat="1" applyFont="1" applyBorder="1" applyAlignment="1">
      <alignment horizontal="right" vertical="center" wrapText="1"/>
    </xf>
    <xf numFmtId="0" fontId="6" fillId="6" borderId="9" xfId="0" quotePrefix="1" applyFont="1" applyFill="1" applyBorder="1" applyAlignment="1">
      <alignment vertical="center" wrapText="1"/>
    </xf>
    <xf numFmtId="0" fontId="6" fillId="6" borderId="42" xfId="0" quotePrefix="1" applyFont="1" applyFill="1" applyBorder="1" applyAlignment="1">
      <alignment vertical="center" wrapText="1"/>
    </xf>
    <xf numFmtId="4" fontId="6" fillId="6" borderId="36" xfId="0" quotePrefix="1" applyNumberFormat="1" applyFont="1" applyFill="1" applyBorder="1" applyAlignment="1">
      <alignment vertical="center" wrapText="1"/>
    </xf>
    <xf numFmtId="4" fontId="6" fillId="6" borderId="36" xfId="0" applyNumberFormat="1" applyFont="1" applyFill="1" applyBorder="1" applyAlignment="1">
      <alignment vertical="center" wrapText="1"/>
    </xf>
    <xf numFmtId="4" fontId="6" fillId="6" borderId="36" xfId="0" applyNumberFormat="1" applyFont="1" applyFill="1" applyBorder="1" applyAlignment="1">
      <alignment horizontal="right" vertical="center" wrapText="1"/>
    </xf>
    <xf numFmtId="4" fontId="11" fillId="6" borderId="37" xfId="0" applyNumberFormat="1" applyFont="1" applyFill="1" applyBorder="1" applyAlignment="1">
      <alignment horizontal="right" vertical="center" wrapText="1"/>
    </xf>
    <xf numFmtId="0" fontId="11" fillId="5" borderId="1" xfId="0" quotePrefix="1" applyFont="1" applyFill="1" applyBorder="1" applyAlignment="1">
      <alignment vertical="center" wrapText="1"/>
    </xf>
    <xf numFmtId="4" fontId="6" fillId="5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Border="1"/>
    <xf numFmtId="0" fontId="11" fillId="9" borderId="13" xfId="0" quotePrefix="1" applyFont="1" applyFill="1" applyBorder="1" applyAlignment="1">
      <alignment vertical="center" wrapText="1"/>
    </xf>
    <xf numFmtId="0" fontId="6" fillId="8" borderId="25" xfId="0" applyFont="1" applyFill="1" applyBorder="1"/>
    <xf numFmtId="0" fontId="6" fillId="8" borderId="26" xfId="0" applyFont="1" applyFill="1" applyBorder="1" applyAlignment="1">
      <alignment wrapText="1"/>
    </xf>
    <xf numFmtId="4" fontId="6" fillId="8" borderId="26" xfId="0" applyNumberFormat="1" applyFont="1" applyFill="1" applyBorder="1"/>
    <xf numFmtId="4" fontId="12" fillId="8" borderId="26" xfId="0" applyNumberFormat="1" applyFont="1" applyFill="1" applyBorder="1"/>
    <xf numFmtId="4" fontId="1" fillId="8" borderId="27" xfId="0" applyNumberFormat="1" applyFont="1" applyFill="1" applyBorder="1"/>
    <xf numFmtId="0" fontId="1" fillId="8" borderId="5" xfId="0" applyFont="1" applyFill="1" applyBorder="1"/>
    <xf numFmtId="0" fontId="1" fillId="8" borderId="20" xfId="0" applyFont="1" applyFill="1" applyBorder="1"/>
    <xf numFmtId="0" fontId="12" fillId="8" borderId="26" xfId="0" applyFont="1" applyFill="1" applyBorder="1"/>
    <xf numFmtId="0" fontId="12" fillId="8" borderId="26" xfId="0" applyFont="1" applyFill="1" applyBorder="1" applyAlignment="1">
      <alignment wrapText="1"/>
    </xf>
    <xf numFmtId="0" fontId="1" fillId="8" borderId="24" xfId="0" applyFont="1" applyFill="1" applyBorder="1"/>
    <xf numFmtId="0" fontId="6" fillId="8" borderId="26" xfId="0" applyFont="1" applyFill="1" applyBorder="1"/>
    <xf numFmtId="0" fontId="12" fillId="0" borderId="31" xfId="0" applyFont="1" applyBorder="1"/>
    <xf numFmtId="0" fontId="12" fillId="0" borderId="32" xfId="0" applyFont="1" applyBorder="1" applyAlignment="1">
      <alignment wrapText="1"/>
    </xf>
    <xf numFmtId="4" fontId="12" fillId="0" borderId="32" xfId="0" applyNumberFormat="1" applyFont="1" applyBorder="1"/>
    <xf numFmtId="4" fontId="1" fillId="0" borderId="38" xfId="0" applyNumberFormat="1" applyFont="1" applyBorder="1"/>
  </cellXfs>
  <cellStyles count="3">
    <cellStyle name="Звичайний" xfId="0" builtinId="0"/>
    <cellStyle name="Звичайний 2" xfId="1" xr:uid="{00000000-0005-0000-0000-000000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4;&#1086;&#1076;&#1072;&#1090;&#1086;&#1082;%20&#8470;1%20&#1044;&#1086;&#1093;&#1086;&#107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0</v>
          </cell>
          <cell r="G106">
            <v>0</v>
          </cell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2">
          <cell r="E102">
            <v>302261481.19999999</v>
          </cell>
          <cell r="G102">
            <v>300961134.60999995</v>
          </cell>
        </row>
        <row r="134">
          <cell r="E134">
            <v>45196728.939999998</v>
          </cell>
          <cell r="G134">
            <v>45540238.93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4"/>
  <sheetViews>
    <sheetView tabSelected="1" view="pageLayout" topLeftCell="B80" zoomScaleNormal="90" workbookViewId="0">
      <selection activeCell="D144" sqref="D144"/>
    </sheetView>
  </sheetViews>
  <sheetFormatPr defaultRowHeight="13.8" x14ac:dyDescent="0.3"/>
  <cols>
    <col min="1" max="1" width="8.5546875" hidden="1" bestFit="1" customWidth="1"/>
    <col min="2" max="2" width="10.5546875" bestFit="1" customWidth="1"/>
    <col min="3" max="3" width="50.6640625" bestFit="1" customWidth="1"/>
    <col min="4" max="4" width="16" bestFit="1" customWidth="1"/>
    <col min="5" max="5" width="18.33203125" bestFit="1" customWidth="1"/>
    <col min="6" max="6" width="17.33203125" bestFit="1" customWidth="1"/>
    <col min="7" max="7" width="17" bestFit="1" customWidth="1"/>
    <col min="8" max="9" width="13.44140625" bestFit="1" customWidth="1"/>
    <col min="10" max="10" width="15.6640625" bestFit="1" customWidth="1"/>
    <col min="11" max="11" width="13" bestFit="1" customWidth="1"/>
    <col min="12" max="12" width="0.33203125" bestFit="1" customWidth="1"/>
    <col min="15" max="15" width="12" bestFit="1" customWidth="1"/>
  </cols>
  <sheetData>
    <row r="1" spans="1:12" ht="12.75" customHeight="1" x14ac:dyDescent="0.3">
      <c r="A1" s="1"/>
      <c r="B1" s="2"/>
      <c r="C1" s="2"/>
      <c r="D1" s="2"/>
      <c r="E1" s="2"/>
      <c r="F1" s="2"/>
      <c r="G1" s="2"/>
      <c r="H1" s="3"/>
      <c r="I1" s="3"/>
      <c r="J1" s="27" t="s">
        <v>172</v>
      </c>
      <c r="K1" s="27"/>
      <c r="L1" s="4"/>
    </row>
    <row r="2" spans="1:12" x14ac:dyDescent="0.3">
      <c r="A2" s="5"/>
      <c r="B2" s="6"/>
      <c r="C2" s="6"/>
      <c r="D2" s="6"/>
      <c r="E2" s="6"/>
      <c r="F2" s="6"/>
      <c r="G2" s="6"/>
      <c r="H2" s="7"/>
      <c r="I2" s="7"/>
      <c r="J2" s="28"/>
      <c r="K2" s="28"/>
      <c r="L2" s="8"/>
    </row>
    <row r="3" spans="1:12" x14ac:dyDescent="0.3">
      <c r="A3" s="5"/>
      <c r="B3" s="6"/>
      <c r="C3" s="6"/>
      <c r="D3" s="6"/>
      <c r="E3" s="6"/>
      <c r="F3" s="6"/>
      <c r="G3" s="6"/>
      <c r="H3" s="7"/>
      <c r="I3" s="7"/>
      <c r="J3" s="28"/>
      <c r="K3" s="28"/>
      <c r="L3" s="8"/>
    </row>
    <row r="4" spans="1:12" x14ac:dyDescent="0.3">
      <c r="A4" s="5"/>
      <c r="B4" s="6"/>
      <c r="C4" s="6"/>
      <c r="D4" s="6"/>
      <c r="E4" s="6"/>
      <c r="F4" s="6"/>
      <c r="G4" s="6"/>
      <c r="H4" s="7"/>
      <c r="I4" s="7"/>
      <c r="J4" s="28"/>
      <c r="K4" s="28"/>
      <c r="L4" s="8"/>
    </row>
    <row r="5" spans="1:12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ht="22.8" x14ac:dyDescent="0.4">
      <c r="A6" s="29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18" x14ac:dyDescent="0.3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6.75" customHeight="1" x14ac:dyDescent="0.3">
      <c r="A8" s="36"/>
      <c r="B8" s="37"/>
      <c r="C8" s="37"/>
      <c r="D8" s="37"/>
      <c r="E8" s="37"/>
      <c r="F8" s="37"/>
      <c r="G8" s="37"/>
      <c r="H8" s="37"/>
      <c r="I8" s="37"/>
      <c r="J8" s="37"/>
      <c r="K8" s="38" t="s">
        <v>2</v>
      </c>
      <c r="L8" s="39"/>
    </row>
    <row r="9" spans="1:12" ht="30" customHeight="1" x14ac:dyDescent="0.3">
      <c r="A9" s="40" t="s">
        <v>3</v>
      </c>
      <c r="B9" s="41" t="s">
        <v>4</v>
      </c>
      <c r="C9" s="42" t="s">
        <v>5</v>
      </c>
      <c r="D9" s="43" t="s">
        <v>6</v>
      </c>
      <c r="E9" s="43" t="s">
        <v>7</v>
      </c>
      <c r="F9" s="43" t="s">
        <v>8</v>
      </c>
      <c r="G9" s="43" t="s">
        <v>9</v>
      </c>
      <c r="H9" s="43" t="s">
        <v>10</v>
      </c>
      <c r="I9" s="43"/>
      <c r="J9" s="43" t="s">
        <v>11</v>
      </c>
      <c r="K9" s="44"/>
      <c r="L9" s="39"/>
    </row>
    <row r="10" spans="1:12" s="9" customFormat="1" ht="43.5" customHeight="1" x14ac:dyDescent="0.3">
      <c r="A10" s="45"/>
      <c r="B10" s="46"/>
      <c r="C10" s="47"/>
      <c r="D10" s="48"/>
      <c r="E10" s="48"/>
      <c r="F10" s="48"/>
      <c r="G10" s="48"/>
      <c r="H10" s="49" t="s">
        <v>12</v>
      </c>
      <c r="I10" s="49" t="s">
        <v>13</v>
      </c>
      <c r="J10" s="49" t="s">
        <v>14</v>
      </c>
      <c r="K10" s="50" t="s">
        <v>15</v>
      </c>
      <c r="L10" s="51"/>
    </row>
    <row r="11" spans="1:12" s="9" customFormat="1" ht="15.75" customHeight="1" x14ac:dyDescent="0.3">
      <c r="A11" s="52">
        <v>1</v>
      </c>
      <c r="B11" s="53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 t="s">
        <v>16</v>
      </c>
      <c r="I11" s="54" t="s">
        <v>17</v>
      </c>
      <c r="J11" s="54" t="s">
        <v>18</v>
      </c>
      <c r="K11" s="55" t="s">
        <v>19</v>
      </c>
      <c r="L11" s="51"/>
    </row>
    <row r="12" spans="1:12" s="9" customFormat="1" ht="15.75" customHeight="1" x14ac:dyDescent="0.3">
      <c r="A12" s="56"/>
      <c r="B12" s="57"/>
      <c r="C12" s="58" t="s">
        <v>20</v>
      </c>
      <c r="D12" s="58"/>
      <c r="E12" s="58"/>
      <c r="F12" s="58"/>
      <c r="G12" s="58"/>
      <c r="H12" s="58"/>
      <c r="I12" s="58"/>
      <c r="J12" s="58"/>
      <c r="K12" s="59"/>
      <c r="L12" s="51"/>
    </row>
    <row r="13" spans="1:12" s="9" customFormat="1" ht="15.75" customHeight="1" x14ac:dyDescent="0.3">
      <c r="A13" s="60" t="s">
        <v>21</v>
      </c>
      <c r="B13" s="61"/>
      <c r="C13" s="62" t="s">
        <v>22</v>
      </c>
      <c r="D13" s="63">
        <f>SUM(D14:D16)</f>
        <v>22349148.050000001</v>
      </c>
      <c r="E13" s="63">
        <f>SUM(E14:E16)</f>
        <v>27668089</v>
      </c>
      <c r="F13" s="63">
        <f>SUM(F14:F16)</f>
        <v>27668089</v>
      </c>
      <c r="G13" s="64">
        <f>SUM(G14:G16)</f>
        <v>26373188.690000001</v>
      </c>
      <c r="H13" s="64">
        <f t="shared" ref="H13:H76" si="0">G13/E13*100</f>
        <v>95.319878037113455</v>
      </c>
      <c r="I13" s="64">
        <f t="shared" ref="I13:I76" si="1">G13/F13*100</f>
        <v>95.319878037113455</v>
      </c>
      <c r="J13" s="64">
        <f t="shared" ref="J13:J76" si="2">G13-D13</f>
        <v>4024040.6400000006</v>
      </c>
      <c r="K13" s="65">
        <f t="shared" ref="K13:K76" si="3">G13/D13*100</f>
        <v>118.00534244525711</v>
      </c>
      <c r="L13" s="51"/>
    </row>
    <row r="14" spans="1:12" ht="52.8" x14ac:dyDescent="0.3">
      <c r="A14" s="66" t="s">
        <v>23</v>
      </c>
      <c r="B14" s="67" t="s">
        <v>23</v>
      </c>
      <c r="C14" s="68" t="s">
        <v>24</v>
      </c>
      <c r="D14" s="69">
        <v>19108125.789999999</v>
      </c>
      <c r="E14" s="69">
        <v>22901931</v>
      </c>
      <c r="F14" s="69">
        <v>22901931</v>
      </c>
      <c r="G14" s="69">
        <v>22002504.350000001</v>
      </c>
      <c r="H14" s="70">
        <f t="shared" si="0"/>
        <v>96.072703869381144</v>
      </c>
      <c r="I14" s="70">
        <f t="shared" si="1"/>
        <v>96.072703869381144</v>
      </c>
      <c r="J14" s="70">
        <f t="shared" si="2"/>
        <v>2894378.5600000024</v>
      </c>
      <c r="K14" s="71">
        <f t="shared" si="3"/>
        <v>115.14737024347379</v>
      </c>
      <c r="L14" s="39"/>
    </row>
    <row r="15" spans="1:12" ht="26.4" x14ac:dyDescent="0.3">
      <c r="A15" s="72" t="s">
        <v>25</v>
      </c>
      <c r="B15" s="73" t="s">
        <v>25</v>
      </c>
      <c r="C15" s="74" t="s">
        <v>26</v>
      </c>
      <c r="D15" s="75">
        <v>3077390.8</v>
      </c>
      <c r="E15" s="75">
        <v>4154441</v>
      </c>
      <c r="F15" s="75">
        <v>4154441</v>
      </c>
      <c r="G15" s="75">
        <v>3817854.09</v>
      </c>
      <c r="H15" s="76">
        <f t="shared" si="0"/>
        <v>91.898142012367003</v>
      </c>
      <c r="I15" s="76">
        <f t="shared" si="1"/>
        <v>91.898142012367003</v>
      </c>
      <c r="J15" s="76">
        <f t="shared" si="2"/>
        <v>740463.29</v>
      </c>
      <c r="K15" s="77">
        <f t="shared" si="3"/>
        <v>124.06139935168454</v>
      </c>
      <c r="L15" s="39"/>
    </row>
    <row r="16" spans="1:12" x14ac:dyDescent="0.3">
      <c r="A16" s="78" t="s">
        <v>27</v>
      </c>
      <c r="B16" s="79" t="s">
        <v>27</v>
      </c>
      <c r="C16" s="80" t="s">
        <v>28</v>
      </c>
      <c r="D16" s="81">
        <v>163631.46</v>
      </c>
      <c r="E16" s="81">
        <v>611717</v>
      </c>
      <c r="F16" s="81">
        <v>611717</v>
      </c>
      <c r="G16" s="81">
        <v>552830.25</v>
      </c>
      <c r="H16" s="82">
        <f t="shared" si="0"/>
        <v>90.373530570508905</v>
      </c>
      <c r="I16" s="82">
        <f t="shared" si="1"/>
        <v>90.373530570508905</v>
      </c>
      <c r="J16" s="82">
        <f t="shared" si="2"/>
        <v>389198.79000000004</v>
      </c>
      <c r="K16" s="83">
        <f t="shared" si="3"/>
        <v>337.85083259661684</v>
      </c>
      <c r="L16" s="39"/>
    </row>
    <row r="17" spans="1:12" s="10" customFormat="1" x14ac:dyDescent="0.3">
      <c r="A17" s="84">
        <v>1000</v>
      </c>
      <c r="B17" s="85"/>
      <c r="C17" s="86" t="s">
        <v>29</v>
      </c>
      <c r="D17" s="87">
        <f>SUM(D18:D34)</f>
        <v>145244795.32999998</v>
      </c>
      <c r="E17" s="87">
        <f>SUM(E18:E35)</f>
        <v>159606239.97999999</v>
      </c>
      <c r="F17" s="87">
        <f>SUM(F18:F35)</f>
        <v>159606239.97999999</v>
      </c>
      <c r="G17" s="87">
        <f>SUM(G18:G35)</f>
        <v>158073800.78000003</v>
      </c>
      <c r="H17" s="63">
        <f t="shared" si="0"/>
        <v>99.039862601742897</v>
      </c>
      <c r="I17" s="63">
        <f t="shared" si="1"/>
        <v>99.039862601742897</v>
      </c>
      <c r="J17" s="63">
        <f t="shared" si="2"/>
        <v>12829005.450000048</v>
      </c>
      <c r="K17" s="65">
        <f t="shared" si="3"/>
        <v>108.83267825249932</v>
      </c>
      <c r="L17" s="88"/>
    </row>
    <row r="18" spans="1:12" x14ac:dyDescent="0.3">
      <c r="A18" s="89" t="s">
        <v>30</v>
      </c>
      <c r="B18" s="90">
        <v>1010</v>
      </c>
      <c r="C18" s="68" t="s">
        <v>31</v>
      </c>
      <c r="D18" s="69">
        <v>24886683.059999999</v>
      </c>
      <c r="E18" s="69">
        <v>28637357</v>
      </c>
      <c r="F18" s="69">
        <v>28637357</v>
      </c>
      <c r="G18" s="69">
        <v>27989442.390000001</v>
      </c>
      <c r="H18" s="70">
        <f t="shared" si="0"/>
        <v>97.737519527378169</v>
      </c>
      <c r="I18" s="70">
        <f t="shared" si="1"/>
        <v>97.737519527378169</v>
      </c>
      <c r="J18" s="70">
        <f t="shared" si="2"/>
        <v>3102759.3300000019</v>
      </c>
      <c r="K18" s="71">
        <f t="shared" si="3"/>
        <v>112.46754869871359</v>
      </c>
      <c r="L18" s="39"/>
    </row>
    <row r="19" spans="1:12" ht="26.4" x14ac:dyDescent="0.3">
      <c r="A19" s="91" t="s">
        <v>32</v>
      </c>
      <c r="B19" s="92">
        <v>1021</v>
      </c>
      <c r="C19" s="74" t="s">
        <v>33</v>
      </c>
      <c r="D19" s="75">
        <v>25963231.670000002</v>
      </c>
      <c r="E19" s="75">
        <v>44315906</v>
      </c>
      <c r="F19" s="75">
        <v>44315906</v>
      </c>
      <c r="G19" s="75">
        <v>43654277.509999998</v>
      </c>
      <c r="H19" s="70">
        <f t="shared" si="0"/>
        <v>98.507018021926484</v>
      </c>
      <c r="I19" s="70">
        <f t="shared" si="1"/>
        <v>98.507018021926484</v>
      </c>
      <c r="J19" s="70">
        <f t="shared" si="2"/>
        <v>17691045.839999996</v>
      </c>
      <c r="K19" s="71">
        <f t="shared" si="3"/>
        <v>168.13884367269137</v>
      </c>
      <c r="L19" s="39"/>
    </row>
    <row r="20" spans="1:12" ht="26.4" x14ac:dyDescent="0.3">
      <c r="A20" s="93"/>
      <c r="B20" s="92">
        <v>1031</v>
      </c>
      <c r="C20" s="74" t="s">
        <v>34</v>
      </c>
      <c r="D20" s="75">
        <v>70750765.269999996</v>
      </c>
      <c r="E20" s="75">
        <v>63405400</v>
      </c>
      <c r="F20" s="75">
        <v>63405400</v>
      </c>
      <c r="G20" s="75">
        <v>63405400</v>
      </c>
      <c r="H20" s="70">
        <f t="shared" si="0"/>
        <v>100</v>
      </c>
      <c r="I20" s="70">
        <f t="shared" si="1"/>
        <v>100</v>
      </c>
      <c r="J20" s="70">
        <f t="shared" si="2"/>
        <v>-7345365.2699999958</v>
      </c>
      <c r="K20" s="71">
        <f t="shared" si="3"/>
        <v>89.617970573224866</v>
      </c>
      <c r="L20" s="39"/>
    </row>
    <row r="21" spans="1:12" ht="26.4" x14ac:dyDescent="0.3">
      <c r="A21" s="93"/>
      <c r="B21" s="92">
        <v>1061</v>
      </c>
      <c r="C21" s="74" t="s">
        <v>35</v>
      </c>
      <c r="D21" s="75">
        <v>3816738.1</v>
      </c>
      <c r="E21" s="75">
        <v>0</v>
      </c>
      <c r="F21" s="75">
        <v>0</v>
      </c>
      <c r="G21" s="75">
        <v>0</v>
      </c>
      <c r="H21" s="70" t="e">
        <f t="shared" si="0"/>
        <v>#DIV/0!</v>
      </c>
      <c r="I21" s="70" t="e">
        <f t="shared" si="1"/>
        <v>#DIV/0!</v>
      </c>
      <c r="J21" s="70">
        <f t="shared" si="2"/>
        <v>-3816738.1</v>
      </c>
      <c r="K21" s="71">
        <f t="shared" si="3"/>
        <v>0</v>
      </c>
      <c r="L21" s="39"/>
    </row>
    <row r="22" spans="1:12" ht="26.4" x14ac:dyDescent="0.3">
      <c r="A22" s="94" t="s">
        <v>36</v>
      </c>
      <c r="B22" s="92">
        <v>1070</v>
      </c>
      <c r="C22" s="74" t="s">
        <v>37</v>
      </c>
      <c r="D22" s="75">
        <v>4118010.87</v>
      </c>
      <c r="E22" s="75">
        <v>4562207</v>
      </c>
      <c r="F22" s="75">
        <v>4562207</v>
      </c>
      <c r="G22" s="75">
        <v>4521804.5599999996</v>
      </c>
      <c r="H22" s="70">
        <f t="shared" si="0"/>
        <v>99.11441019664386</v>
      </c>
      <c r="I22" s="70">
        <f t="shared" si="1"/>
        <v>99.11441019664386</v>
      </c>
      <c r="J22" s="70">
        <f t="shared" si="2"/>
        <v>403793.68999999948</v>
      </c>
      <c r="K22" s="71">
        <f t="shared" si="3"/>
        <v>109.80555182458758</v>
      </c>
      <c r="L22" s="39"/>
    </row>
    <row r="23" spans="1:12" x14ac:dyDescent="0.3">
      <c r="A23" s="94" t="s">
        <v>38</v>
      </c>
      <c r="B23" s="92">
        <v>1080</v>
      </c>
      <c r="C23" s="74" t="s">
        <v>39</v>
      </c>
      <c r="D23" s="75">
        <v>5049255.68</v>
      </c>
      <c r="E23" s="75">
        <v>5287347</v>
      </c>
      <c r="F23" s="75">
        <v>5287347</v>
      </c>
      <c r="G23" s="75">
        <v>5280756.46</v>
      </c>
      <c r="H23" s="70">
        <f t="shared" si="0"/>
        <v>99.875352610676018</v>
      </c>
      <c r="I23" s="70">
        <f t="shared" si="1"/>
        <v>99.875352610676018</v>
      </c>
      <c r="J23" s="70">
        <f t="shared" si="2"/>
        <v>231500.78000000026</v>
      </c>
      <c r="K23" s="71">
        <f t="shared" si="3"/>
        <v>104.584849622826</v>
      </c>
      <c r="L23" s="39"/>
    </row>
    <row r="24" spans="1:12" ht="12.75" hidden="1" customHeight="1" x14ac:dyDescent="0.3">
      <c r="A24" s="94" t="s">
        <v>40</v>
      </c>
      <c r="B24" s="92"/>
      <c r="C24" s="74" t="s">
        <v>41</v>
      </c>
      <c r="D24" s="75">
        <v>0</v>
      </c>
      <c r="E24" s="75">
        <v>0</v>
      </c>
      <c r="F24" s="75">
        <v>0</v>
      </c>
      <c r="G24" s="75">
        <v>0</v>
      </c>
      <c r="H24" s="70" t="e">
        <f t="shared" si="0"/>
        <v>#DIV/0!</v>
      </c>
      <c r="I24" s="70" t="e">
        <f t="shared" si="1"/>
        <v>#DIV/0!</v>
      </c>
      <c r="J24" s="70">
        <f t="shared" si="2"/>
        <v>0</v>
      </c>
      <c r="K24" s="71" t="e">
        <f t="shared" si="3"/>
        <v>#DIV/0!</v>
      </c>
      <c r="L24" s="39"/>
    </row>
    <row r="25" spans="1:12" x14ac:dyDescent="0.3">
      <c r="A25" s="94" t="s">
        <v>42</v>
      </c>
      <c r="B25" s="92">
        <v>1141</v>
      </c>
      <c r="C25" s="74" t="s">
        <v>43</v>
      </c>
      <c r="D25" s="75">
        <v>8069153.0300000003</v>
      </c>
      <c r="E25" s="75">
        <v>10281843.16</v>
      </c>
      <c r="F25" s="75">
        <v>10281843.16</v>
      </c>
      <c r="G25" s="75">
        <v>10159548.73</v>
      </c>
      <c r="H25" s="70">
        <f t="shared" si="0"/>
        <v>98.81057872506976</v>
      </c>
      <c r="I25" s="70">
        <f t="shared" si="1"/>
        <v>98.81057872506976</v>
      </c>
      <c r="J25" s="70">
        <f t="shared" si="2"/>
        <v>2090395.7000000002</v>
      </c>
      <c r="K25" s="71">
        <f t="shared" si="3"/>
        <v>125.90601135247029</v>
      </c>
      <c r="L25" s="39"/>
    </row>
    <row r="26" spans="1:12" x14ac:dyDescent="0.3">
      <c r="A26" s="94" t="s">
        <v>44</v>
      </c>
      <c r="B26" s="92">
        <v>1142</v>
      </c>
      <c r="C26" s="74" t="s">
        <v>45</v>
      </c>
      <c r="D26" s="75">
        <v>173865.26</v>
      </c>
      <c r="E26" s="75">
        <v>391653</v>
      </c>
      <c r="F26" s="75">
        <v>391653</v>
      </c>
      <c r="G26" s="75">
        <v>391005.44</v>
      </c>
      <c r="H26" s="70">
        <f t="shared" si="0"/>
        <v>99.834659762595962</v>
      </c>
      <c r="I26" s="70">
        <f t="shared" si="1"/>
        <v>99.834659762595962</v>
      </c>
      <c r="J26" s="70">
        <f t="shared" si="2"/>
        <v>217140.18</v>
      </c>
      <c r="K26" s="71">
        <f t="shared" si="3"/>
        <v>224.88991762931823</v>
      </c>
      <c r="L26" s="39"/>
    </row>
    <row r="27" spans="1:12" ht="26.4" x14ac:dyDescent="0.3">
      <c r="A27" s="91" t="s">
        <v>46</v>
      </c>
      <c r="B27" s="92">
        <v>1151</v>
      </c>
      <c r="C27" s="74" t="s">
        <v>47</v>
      </c>
      <c r="D27" s="75">
        <v>21881.06</v>
      </c>
      <c r="E27" s="75">
        <v>185137</v>
      </c>
      <c r="F27" s="75">
        <v>185137</v>
      </c>
      <c r="G27" s="75">
        <v>176322.36</v>
      </c>
      <c r="H27" s="70">
        <f t="shared" si="0"/>
        <v>95.238855550214168</v>
      </c>
      <c r="I27" s="70">
        <f t="shared" si="1"/>
        <v>95.238855550214168</v>
      </c>
      <c r="J27" s="70">
        <f t="shared" si="2"/>
        <v>154441.29999999999</v>
      </c>
      <c r="K27" s="71">
        <f t="shared" si="3"/>
        <v>805.8218386129372</v>
      </c>
      <c r="L27" s="39"/>
    </row>
    <row r="28" spans="1:12" ht="26.4" x14ac:dyDescent="0.3">
      <c r="A28" s="93"/>
      <c r="B28" s="92">
        <v>1152</v>
      </c>
      <c r="C28" s="74" t="s">
        <v>48</v>
      </c>
      <c r="D28" s="75">
        <v>1121190.51</v>
      </c>
      <c r="E28" s="75">
        <v>1275000</v>
      </c>
      <c r="F28" s="75">
        <v>1275000</v>
      </c>
      <c r="G28" s="75">
        <v>1249142.8999999999</v>
      </c>
      <c r="H28" s="70">
        <f t="shared" si="0"/>
        <v>97.97199215686274</v>
      </c>
      <c r="I28" s="70">
        <f t="shared" si="1"/>
        <v>97.97199215686274</v>
      </c>
      <c r="J28" s="70">
        <f t="shared" si="2"/>
        <v>127952.3899999999</v>
      </c>
      <c r="K28" s="71">
        <f t="shared" si="3"/>
        <v>111.41218988733681</v>
      </c>
      <c r="L28" s="39"/>
    </row>
    <row r="29" spans="1:12" ht="66" x14ac:dyDescent="0.3">
      <c r="A29" s="95"/>
      <c r="B29" s="96">
        <v>1154</v>
      </c>
      <c r="C29" s="97" t="s">
        <v>49</v>
      </c>
      <c r="D29" s="98">
        <v>154454.48000000001</v>
      </c>
      <c r="E29" s="98">
        <v>0</v>
      </c>
      <c r="F29" s="98">
        <v>0</v>
      </c>
      <c r="G29" s="98">
        <v>0</v>
      </c>
      <c r="H29" s="70" t="e">
        <f t="shared" si="0"/>
        <v>#DIV/0!</v>
      </c>
      <c r="I29" s="70" t="e">
        <f t="shared" si="1"/>
        <v>#DIV/0!</v>
      </c>
      <c r="J29" s="70">
        <f t="shared" si="2"/>
        <v>-154454.48000000001</v>
      </c>
      <c r="K29" s="71">
        <f t="shared" si="3"/>
        <v>0</v>
      </c>
      <c r="L29" s="39"/>
    </row>
    <row r="30" spans="1:12" ht="26.4" x14ac:dyDescent="0.3">
      <c r="A30" s="99"/>
      <c r="B30" s="92">
        <v>1160</v>
      </c>
      <c r="C30" s="74" t="s">
        <v>50</v>
      </c>
      <c r="D30" s="75">
        <v>841785.16</v>
      </c>
      <c r="E30" s="75">
        <v>881041</v>
      </c>
      <c r="F30" s="75">
        <v>881041</v>
      </c>
      <c r="G30" s="75">
        <v>871443.97</v>
      </c>
      <c r="H30" s="70">
        <f t="shared" si="0"/>
        <v>98.910716981389058</v>
      </c>
      <c r="I30" s="70">
        <f t="shared" si="1"/>
        <v>98.910716981389058</v>
      </c>
      <c r="J30" s="70">
        <f t="shared" si="2"/>
        <v>29658.809999999939</v>
      </c>
      <c r="K30" s="71">
        <f t="shared" si="3"/>
        <v>103.52332298184015</v>
      </c>
      <c r="L30" s="39"/>
    </row>
    <row r="31" spans="1:12" ht="52.8" hidden="1" x14ac:dyDescent="0.3">
      <c r="A31" s="99"/>
      <c r="B31" s="100">
        <v>1181</v>
      </c>
      <c r="C31" s="74" t="s">
        <v>51</v>
      </c>
      <c r="D31" s="75">
        <v>0</v>
      </c>
      <c r="E31" s="75">
        <v>0</v>
      </c>
      <c r="F31" s="75">
        <v>0</v>
      </c>
      <c r="G31" s="75">
        <v>0</v>
      </c>
      <c r="H31" s="70" t="e">
        <f t="shared" si="0"/>
        <v>#DIV/0!</v>
      </c>
      <c r="I31" s="70" t="e">
        <f t="shared" si="1"/>
        <v>#DIV/0!</v>
      </c>
      <c r="J31" s="70">
        <f t="shared" si="2"/>
        <v>0</v>
      </c>
      <c r="K31" s="71" t="e">
        <f t="shared" si="3"/>
        <v>#DIV/0!</v>
      </c>
      <c r="L31" s="39"/>
    </row>
    <row r="32" spans="1:12" ht="52.8" hidden="1" x14ac:dyDescent="0.3">
      <c r="A32" s="99"/>
      <c r="B32" s="100">
        <v>1182</v>
      </c>
      <c r="C32" s="74" t="s">
        <v>52</v>
      </c>
      <c r="D32" s="75">
        <v>0</v>
      </c>
      <c r="E32" s="75">
        <v>0</v>
      </c>
      <c r="F32" s="75">
        <v>0</v>
      </c>
      <c r="G32" s="75">
        <v>0</v>
      </c>
      <c r="H32" s="70" t="e">
        <f t="shared" si="0"/>
        <v>#DIV/0!</v>
      </c>
      <c r="I32" s="70" t="e">
        <f t="shared" si="1"/>
        <v>#DIV/0!</v>
      </c>
      <c r="J32" s="70">
        <f t="shared" si="2"/>
        <v>0</v>
      </c>
      <c r="K32" s="71" t="e">
        <f t="shared" si="3"/>
        <v>#DIV/0!</v>
      </c>
      <c r="L32" s="39"/>
    </row>
    <row r="33" spans="1:12" ht="39.6" x14ac:dyDescent="0.3">
      <c r="A33" s="99"/>
      <c r="B33" s="90">
        <v>1200</v>
      </c>
      <c r="C33" s="68" t="s">
        <v>53</v>
      </c>
      <c r="D33" s="69">
        <v>247893.82</v>
      </c>
      <c r="E33" s="69">
        <v>244080</v>
      </c>
      <c r="F33" s="69">
        <v>244080</v>
      </c>
      <c r="G33" s="69">
        <v>240942.07999999999</v>
      </c>
      <c r="H33" s="70">
        <f t="shared" si="0"/>
        <v>98.714388725008178</v>
      </c>
      <c r="I33" s="70">
        <f t="shared" si="1"/>
        <v>98.714388725008178</v>
      </c>
      <c r="J33" s="70">
        <f t="shared" si="2"/>
        <v>-6951.7400000000198</v>
      </c>
      <c r="K33" s="71">
        <f t="shared" si="3"/>
        <v>97.195678375523826</v>
      </c>
      <c r="L33" s="39"/>
    </row>
    <row r="34" spans="1:12" ht="52.8" x14ac:dyDescent="0.3">
      <c r="A34" s="99"/>
      <c r="B34" s="92">
        <v>1210</v>
      </c>
      <c r="C34" s="74" t="s">
        <v>54</v>
      </c>
      <c r="D34" s="75">
        <v>29887.360000000001</v>
      </c>
      <c r="E34" s="75">
        <v>85208.82</v>
      </c>
      <c r="F34" s="75">
        <v>85208.82</v>
      </c>
      <c r="G34" s="75">
        <v>85208.82</v>
      </c>
      <c r="H34" s="70">
        <f t="shared" si="0"/>
        <v>100</v>
      </c>
      <c r="I34" s="70">
        <f t="shared" si="1"/>
        <v>100</v>
      </c>
      <c r="J34" s="70">
        <f t="shared" si="2"/>
        <v>55321.460000000006</v>
      </c>
      <c r="K34" s="71">
        <f t="shared" si="3"/>
        <v>285.09985492194699</v>
      </c>
      <c r="L34" s="39"/>
    </row>
    <row r="35" spans="1:12" ht="39.6" x14ac:dyDescent="0.3">
      <c r="A35" s="99"/>
      <c r="B35" s="96">
        <v>1271</v>
      </c>
      <c r="C35" s="97" t="s">
        <v>55</v>
      </c>
      <c r="D35" s="98"/>
      <c r="E35" s="98">
        <v>54060</v>
      </c>
      <c r="F35" s="98">
        <v>54060</v>
      </c>
      <c r="G35" s="98">
        <v>48505.56</v>
      </c>
      <c r="H35" s="101">
        <f t="shared" si="0"/>
        <v>89.725416204217538</v>
      </c>
      <c r="I35" s="70">
        <f t="shared" si="1"/>
        <v>89.725416204217538</v>
      </c>
      <c r="J35" s="70">
        <f t="shared" si="2"/>
        <v>48505.56</v>
      </c>
      <c r="K35" s="71" t="e">
        <f t="shared" si="3"/>
        <v>#DIV/0!</v>
      </c>
      <c r="L35" s="39"/>
    </row>
    <row r="36" spans="1:12" s="10" customFormat="1" x14ac:dyDescent="0.3">
      <c r="A36" s="84">
        <v>2000</v>
      </c>
      <c r="B36" s="85"/>
      <c r="C36" s="86" t="s">
        <v>56</v>
      </c>
      <c r="D36" s="87">
        <f>SUM(D37:D39)</f>
        <v>3520843.1799999997</v>
      </c>
      <c r="E36" s="87">
        <f>SUM(E37:E39)</f>
        <v>9627340</v>
      </c>
      <c r="F36" s="87">
        <f>SUM(F37:F39)</f>
        <v>9627340</v>
      </c>
      <c r="G36" s="87">
        <f>SUM(G37:G39)</f>
        <v>9523303.2899999991</v>
      </c>
      <c r="H36" s="63">
        <f t="shared" si="0"/>
        <v>98.919361838264763</v>
      </c>
      <c r="I36" s="63">
        <f t="shared" si="1"/>
        <v>98.919361838264763</v>
      </c>
      <c r="J36" s="102">
        <f t="shared" si="2"/>
        <v>6002460.1099999994</v>
      </c>
      <c r="K36" s="103">
        <f t="shared" si="3"/>
        <v>270.48359734102104</v>
      </c>
      <c r="L36" s="88"/>
    </row>
    <row r="37" spans="1:12" x14ac:dyDescent="0.3">
      <c r="A37" s="94">
        <v>2010</v>
      </c>
      <c r="B37" s="92">
        <v>2010</v>
      </c>
      <c r="C37" s="74" t="s">
        <v>57</v>
      </c>
      <c r="D37" s="75">
        <v>2813852.84</v>
      </c>
      <c r="E37" s="75">
        <v>7559360</v>
      </c>
      <c r="F37" s="75">
        <v>7559360</v>
      </c>
      <c r="G37" s="75">
        <v>7471007</v>
      </c>
      <c r="H37" s="76">
        <f t="shared" si="0"/>
        <v>98.831210578673321</v>
      </c>
      <c r="I37" s="76">
        <f t="shared" si="1"/>
        <v>98.831210578673321</v>
      </c>
      <c r="J37" s="70">
        <f t="shared" si="2"/>
        <v>4657154.16</v>
      </c>
      <c r="K37" s="71">
        <f t="shared" si="3"/>
        <v>265.50809245589403</v>
      </c>
      <c r="L37" s="39"/>
    </row>
    <row r="38" spans="1:12" ht="26.4" x14ac:dyDescent="0.3">
      <c r="A38" s="94">
        <v>2111</v>
      </c>
      <c r="B38" s="92">
        <v>2111</v>
      </c>
      <c r="C38" s="74" t="s">
        <v>58</v>
      </c>
      <c r="D38" s="75">
        <v>706990.34</v>
      </c>
      <c r="E38" s="75">
        <v>2067980</v>
      </c>
      <c r="F38" s="75">
        <v>2067980</v>
      </c>
      <c r="G38" s="75">
        <v>2052296.29</v>
      </c>
      <c r="H38" s="76">
        <f t="shared" si="0"/>
        <v>99.241592762018982</v>
      </c>
      <c r="I38" s="76">
        <f t="shared" si="1"/>
        <v>99.241592762018982</v>
      </c>
      <c r="J38" s="76">
        <f t="shared" si="2"/>
        <v>1345305.9500000002</v>
      </c>
      <c r="K38" s="77">
        <f t="shared" si="3"/>
        <v>290.28632696735292</v>
      </c>
      <c r="L38" s="39"/>
    </row>
    <row r="39" spans="1:12" ht="26.4" hidden="1" x14ac:dyDescent="0.3">
      <c r="A39" s="104">
        <v>2144</v>
      </c>
      <c r="B39" s="96">
        <v>2144</v>
      </c>
      <c r="C39" s="74" t="s">
        <v>59</v>
      </c>
      <c r="D39" s="98">
        <v>0</v>
      </c>
      <c r="E39" s="98">
        <v>0</v>
      </c>
      <c r="F39" s="98">
        <v>0</v>
      </c>
      <c r="G39" s="98">
        <v>0</v>
      </c>
      <c r="H39" s="76" t="e">
        <f t="shared" si="0"/>
        <v>#DIV/0!</v>
      </c>
      <c r="I39" s="76" t="e">
        <f t="shared" si="1"/>
        <v>#DIV/0!</v>
      </c>
      <c r="J39" s="76">
        <f t="shared" si="2"/>
        <v>0</v>
      </c>
      <c r="K39" s="77" t="e">
        <f t="shared" si="3"/>
        <v>#DIV/0!</v>
      </c>
      <c r="L39" s="39"/>
    </row>
    <row r="40" spans="1:12" s="10" customFormat="1" x14ac:dyDescent="0.3">
      <c r="A40" s="105">
        <v>3000</v>
      </c>
      <c r="B40" s="85"/>
      <c r="C40" s="86" t="s">
        <v>60</v>
      </c>
      <c r="D40" s="87">
        <f>SUM(D41:D50)</f>
        <v>14604362.300000001</v>
      </c>
      <c r="E40" s="87">
        <f>SUM(E41:E50)</f>
        <v>18042222</v>
      </c>
      <c r="F40" s="87">
        <f>SUM(F41:F50)</f>
        <v>18042222</v>
      </c>
      <c r="G40" s="87">
        <f>SUM(G41:G50)</f>
        <v>17459205.43</v>
      </c>
      <c r="H40" s="63">
        <f t="shared" si="0"/>
        <v>96.768598845530221</v>
      </c>
      <c r="I40" s="63">
        <f t="shared" si="1"/>
        <v>96.768598845530221</v>
      </c>
      <c r="J40" s="63">
        <f t="shared" si="2"/>
        <v>2854843.129999999</v>
      </c>
      <c r="K40" s="65">
        <f t="shared" si="3"/>
        <v>119.54787940312875</v>
      </c>
      <c r="L40" s="88"/>
    </row>
    <row r="41" spans="1:12" s="10" customFormat="1" ht="26.4" x14ac:dyDescent="0.3">
      <c r="A41" s="94">
        <v>3032</v>
      </c>
      <c r="B41" s="106">
        <v>3032</v>
      </c>
      <c r="C41" s="68" t="s">
        <v>61</v>
      </c>
      <c r="D41" s="69">
        <v>0</v>
      </c>
      <c r="E41" s="69">
        <v>204000</v>
      </c>
      <c r="F41" s="69">
        <v>204000</v>
      </c>
      <c r="G41" s="69">
        <v>199903.63</v>
      </c>
      <c r="H41" s="76">
        <f t="shared" si="0"/>
        <v>97.991975490196083</v>
      </c>
      <c r="I41" s="76">
        <f t="shared" si="1"/>
        <v>97.991975490196083</v>
      </c>
      <c r="J41" s="70">
        <f t="shared" si="2"/>
        <v>199903.63</v>
      </c>
      <c r="K41" s="71" t="e">
        <f t="shared" si="3"/>
        <v>#DIV/0!</v>
      </c>
      <c r="L41" s="88"/>
    </row>
    <row r="42" spans="1:12" s="10" customFormat="1" ht="26.4" x14ac:dyDescent="0.3">
      <c r="A42" s="94">
        <v>3035</v>
      </c>
      <c r="B42" s="107">
        <v>3035</v>
      </c>
      <c r="C42" s="74" t="s">
        <v>62</v>
      </c>
      <c r="D42" s="75">
        <v>0</v>
      </c>
      <c r="E42" s="75">
        <v>20000</v>
      </c>
      <c r="F42" s="75">
        <v>20000</v>
      </c>
      <c r="G42" s="75">
        <v>20000</v>
      </c>
      <c r="H42" s="76">
        <f t="shared" si="0"/>
        <v>100</v>
      </c>
      <c r="I42" s="76">
        <f t="shared" si="1"/>
        <v>100</v>
      </c>
      <c r="J42" s="70">
        <f t="shared" si="2"/>
        <v>20000</v>
      </c>
      <c r="K42" s="71" t="e">
        <f t="shared" si="3"/>
        <v>#DIV/0!</v>
      </c>
      <c r="L42" s="88"/>
    </row>
    <row r="43" spans="1:12" s="10" customFormat="1" ht="26.4" x14ac:dyDescent="0.3">
      <c r="A43" s="94">
        <v>3050</v>
      </c>
      <c r="B43" s="107">
        <v>3050</v>
      </c>
      <c r="C43" s="74" t="s">
        <v>63</v>
      </c>
      <c r="D43" s="75">
        <v>11878.74</v>
      </c>
      <c r="E43" s="75">
        <v>39900</v>
      </c>
      <c r="F43" s="75">
        <v>39900</v>
      </c>
      <c r="G43" s="75">
        <v>33290.6</v>
      </c>
      <c r="H43" s="76">
        <f t="shared" si="0"/>
        <v>83.435087719298238</v>
      </c>
      <c r="I43" s="76">
        <f t="shared" si="1"/>
        <v>83.435087719298238</v>
      </c>
      <c r="J43" s="70">
        <f t="shared" si="2"/>
        <v>21411.86</v>
      </c>
      <c r="K43" s="71">
        <f t="shared" si="3"/>
        <v>280.25362959371114</v>
      </c>
      <c r="L43" s="88"/>
    </row>
    <row r="44" spans="1:12" ht="39.6" x14ac:dyDescent="0.3">
      <c r="A44" s="89" t="s">
        <v>64</v>
      </c>
      <c r="B44" s="106">
        <v>3104</v>
      </c>
      <c r="C44" s="68" t="s">
        <v>65</v>
      </c>
      <c r="D44" s="69">
        <v>10650059.199999999</v>
      </c>
      <c r="E44" s="69">
        <v>12273815</v>
      </c>
      <c r="F44" s="69">
        <v>12273815</v>
      </c>
      <c r="G44" s="69">
        <v>11949606.529999999</v>
      </c>
      <c r="H44" s="76">
        <f t="shared" si="0"/>
        <v>97.358535467578733</v>
      </c>
      <c r="I44" s="76">
        <f t="shared" si="1"/>
        <v>97.358535467578733</v>
      </c>
      <c r="J44" s="70">
        <f t="shared" si="2"/>
        <v>1299547.33</v>
      </c>
      <c r="K44" s="71">
        <f t="shared" si="3"/>
        <v>112.20225451892325</v>
      </c>
      <c r="L44" s="39"/>
    </row>
    <row r="45" spans="1:12" ht="26.4" x14ac:dyDescent="0.3">
      <c r="A45" s="94" t="s">
        <v>66</v>
      </c>
      <c r="B45" s="92">
        <v>3121</v>
      </c>
      <c r="C45" s="74" t="s">
        <v>67</v>
      </c>
      <c r="D45" s="75">
        <v>2057433.18</v>
      </c>
      <c r="E45" s="75">
        <v>2230507</v>
      </c>
      <c r="F45" s="75">
        <v>2230507</v>
      </c>
      <c r="G45" s="75">
        <v>2206442.31</v>
      </c>
      <c r="H45" s="76">
        <f t="shared" si="0"/>
        <v>98.921111209245254</v>
      </c>
      <c r="I45" s="76">
        <f t="shared" si="1"/>
        <v>98.921111209245254</v>
      </c>
      <c r="J45" s="70">
        <f t="shared" si="2"/>
        <v>149009.13000000012</v>
      </c>
      <c r="K45" s="71">
        <f t="shared" si="3"/>
        <v>107.24247725022109</v>
      </c>
      <c r="L45" s="39"/>
    </row>
    <row r="46" spans="1:12" ht="52.8" x14ac:dyDescent="0.3">
      <c r="A46" s="108">
        <v>3160</v>
      </c>
      <c r="B46" s="109">
        <v>3160</v>
      </c>
      <c r="C46" s="74" t="s">
        <v>68</v>
      </c>
      <c r="D46" s="81">
        <v>335884.21</v>
      </c>
      <c r="E46" s="81">
        <v>930000</v>
      </c>
      <c r="F46" s="81">
        <v>930000</v>
      </c>
      <c r="G46" s="81">
        <v>919667.84</v>
      </c>
      <c r="H46" s="76">
        <f t="shared" si="0"/>
        <v>98.889015053763444</v>
      </c>
      <c r="I46" s="76">
        <f t="shared" si="1"/>
        <v>98.889015053763444</v>
      </c>
      <c r="J46" s="70">
        <f t="shared" si="2"/>
        <v>583783.62999999989</v>
      </c>
      <c r="K46" s="71">
        <f t="shared" si="3"/>
        <v>273.80502346329405</v>
      </c>
      <c r="L46" s="39"/>
    </row>
    <row r="47" spans="1:12" ht="52.8" x14ac:dyDescent="0.3">
      <c r="A47" s="108">
        <v>3180</v>
      </c>
      <c r="B47" s="109">
        <v>3180</v>
      </c>
      <c r="C47" s="74" t="s">
        <v>69</v>
      </c>
      <c r="D47" s="81">
        <v>11000</v>
      </c>
      <c r="E47" s="81">
        <v>0</v>
      </c>
      <c r="F47" s="81">
        <v>0</v>
      </c>
      <c r="G47" s="81">
        <v>0</v>
      </c>
      <c r="H47" s="76" t="e">
        <f t="shared" si="0"/>
        <v>#DIV/0!</v>
      </c>
      <c r="I47" s="76" t="e">
        <f t="shared" si="1"/>
        <v>#DIV/0!</v>
      </c>
      <c r="J47" s="70">
        <f t="shared" si="2"/>
        <v>-11000</v>
      </c>
      <c r="K47" s="71">
        <f t="shared" si="3"/>
        <v>0</v>
      </c>
      <c r="L47" s="39"/>
    </row>
    <row r="48" spans="1:12" ht="39.6" x14ac:dyDescent="0.3">
      <c r="A48" s="108">
        <v>3192</v>
      </c>
      <c r="B48" s="109">
        <v>3192</v>
      </c>
      <c r="C48" s="74" t="s">
        <v>70</v>
      </c>
      <c r="D48" s="81">
        <v>58826.97</v>
      </c>
      <c r="E48" s="81">
        <v>64000</v>
      </c>
      <c r="F48" s="81">
        <v>64000</v>
      </c>
      <c r="G48" s="81">
        <v>50482.27</v>
      </c>
      <c r="H48" s="76">
        <f t="shared" si="0"/>
        <v>78.878546874999998</v>
      </c>
      <c r="I48" s="76">
        <f t="shared" si="1"/>
        <v>78.878546874999998</v>
      </c>
      <c r="J48" s="70">
        <f t="shared" si="2"/>
        <v>-8344.7000000000044</v>
      </c>
      <c r="K48" s="71">
        <f t="shared" si="3"/>
        <v>85.814839690026517</v>
      </c>
      <c r="L48" s="39"/>
    </row>
    <row r="49" spans="1:12" x14ac:dyDescent="0.3">
      <c r="A49" s="108"/>
      <c r="B49" s="109">
        <v>3221</v>
      </c>
      <c r="C49" s="80"/>
      <c r="D49" s="81"/>
      <c r="E49" s="81">
        <v>0</v>
      </c>
      <c r="F49" s="81">
        <v>0</v>
      </c>
      <c r="G49" s="81">
        <v>0</v>
      </c>
      <c r="H49" s="76" t="e">
        <f t="shared" si="0"/>
        <v>#DIV/0!</v>
      </c>
      <c r="I49" s="76"/>
      <c r="J49" s="70"/>
      <c r="K49" s="71"/>
      <c r="L49" s="39"/>
    </row>
    <row r="50" spans="1:12" ht="26.4" x14ac:dyDescent="0.3">
      <c r="A50" s="108" t="s">
        <v>71</v>
      </c>
      <c r="B50" s="109">
        <v>3242</v>
      </c>
      <c r="C50" s="80" t="s">
        <v>72</v>
      </c>
      <c r="D50" s="81">
        <v>1479280</v>
      </c>
      <c r="E50" s="81">
        <v>2280000</v>
      </c>
      <c r="F50" s="81">
        <v>2280000</v>
      </c>
      <c r="G50" s="81">
        <v>2079812.25</v>
      </c>
      <c r="H50" s="76">
        <f t="shared" si="0"/>
        <v>91.219835526315791</v>
      </c>
      <c r="I50" s="76">
        <f t="shared" si="1"/>
        <v>91.219835526315791</v>
      </c>
      <c r="J50" s="70">
        <f t="shared" si="2"/>
        <v>600532.25</v>
      </c>
      <c r="K50" s="71">
        <f t="shared" si="3"/>
        <v>140.59625290681953</v>
      </c>
      <c r="L50" s="39"/>
    </row>
    <row r="51" spans="1:12" s="10" customFormat="1" x14ac:dyDescent="0.3">
      <c r="A51" s="84">
        <v>4000</v>
      </c>
      <c r="B51" s="85"/>
      <c r="C51" s="86" t="s">
        <v>73</v>
      </c>
      <c r="D51" s="87">
        <f>SUM(D52:D56)</f>
        <v>13678343.84</v>
      </c>
      <c r="E51" s="87">
        <f>SUM(E52:E56)</f>
        <v>17275180</v>
      </c>
      <c r="F51" s="87">
        <f>SUM(F52:F56)</f>
        <v>17275180</v>
      </c>
      <c r="G51" s="87">
        <f>SUM(G52:G56)</f>
        <v>16853964.350000001</v>
      </c>
      <c r="H51" s="63">
        <f t="shared" si="0"/>
        <v>97.561729313384888</v>
      </c>
      <c r="I51" s="63">
        <f t="shared" si="1"/>
        <v>97.561729313384888</v>
      </c>
      <c r="J51" s="63">
        <f t="shared" si="2"/>
        <v>3175620.5100000016</v>
      </c>
      <c r="K51" s="65">
        <f t="shared" si="3"/>
        <v>123.21641089847031</v>
      </c>
      <c r="L51" s="88"/>
    </row>
    <row r="52" spans="1:12" x14ac:dyDescent="0.3">
      <c r="A52" s="66" t="s">
        <v>74</v>
      </c>
      <c r="B52" s="90">
        <v>4030</v>
      </c>
      <c r="C52" s="68" t="s">
        <v>75</v>
      </c>
      <c r="D52" s="69">
        <v>4097045.58</v>
      </c>
      <c r="E52" s="69">
        <v>4619705</v>
      </c>
      <c r="F52" s="69">
        <v>4619705</v>
      </c>
      <c r="G52" s="69">
        <v>4533111.09</v>
      </c>
      <c r="H52" s="70">
        <f t="shared" si="0"/>
        <v>98.12555325502386</v>
      </c>
      <c r="I52" s="70">
        <f t="shared" si="1"/>
        <v>98.12555325502386</v>
      </c>
      <c r="J52" s="70">
        <f t="shared" si="2"/>
        <v>436065.50999999978</v>
      </c>
      <c r="K52" s="71">
        <f t="shared" si="3"/>
        <v>110.64341368640569</v>
      </c>
      <c r="L52" s="39"/>
    </row>
    <row r="53" spans="1:12" x14ac:dyDescent="0.3">
      <c r="A53" s="72" t="s">
        <v>76</v>
      </c>
      <c r="B53" s="92">
        <v>4040</v>
      </c>
      <c r="C53" s="74" t="s">
        <v>77</v>
      </c>
      <c r="D53" s="75">
        <v>537027.32999999996</v>
      </c>
      <c r="E53" s="75">
        <v>590325</v>
      </c>
      <c r="F53" s="75">
        <v>590325</v>
      </c>
      <c r="G53" s="75">
        <v>575222.29</v>
      </c>
      <c r="H53" s="70">
        <f t="shared" si="0"/>
        <v>97.441627916825482</v>
      </c>
      <c r="I53" s="70">
        <f t="shared" si="1"/>
        <v>97.441627916825482</v>
      </c>
      <c r="J53" s="70">
        <f t="shared" si="2"/>
        <v>38194.960000000079</v>
      </c>
      <c r="K53" s="71">
        <f t="shared" si="3"/>
        <v>107.1122935214489</v>
      </c>
      <c r="L53" s="39"/>
    </row>
    <row r="54" spans="1:12" ht="26.4" x14ac:dyDescent="0.3">
      <c r="A54" s="72" t="s">
        <v>78</v>
      </c>
      <c r="B54" s="92">
        <v>4060</v>
      </c>
      <c r="C54" s="74" t="s">
        <v>79</v>
      </c>
      <c r="D54" s="75">
        <v>8198087.8700000001</v>
      </c>
      <c r="E54" s="75">
        <v>10969375</v>
      </c>
      <c r="F54" s="75">
        <v>10969375</v>
      </c>
      <c r="G54" s="75">
        <v>10659978.58</v>
      </c>
      <c r="H54" s="70">
        <f t="shared" si="0"/>
        <v>97.179452612386768</v>
      </c>
      <c r="I54" s="70">
        <f t="shared" si="1"/>
        <v>97.179452612386768</v>
      </c>
      <c r="J54" s="70">
        <f t="shared" si="2"/>
        <v>2461890.71</v>
      </c>
      <c r="K54" s="71">
        <f t="shared" si="3"/>
        <v>130.0300600461849</v>
      </c>
      <c r="L54" s="39"/>
    </row>
    <row r="55" spans="1:12" ht="26.4" x14ac:dyDescent="0.3">
      <c r="A55" s="72" t="s">
        <v>80</v>
      </c>
      <c r="B55" s="92">
        <v>4081</v>
      </c>
      <c r="C55" s="74" t="s">
        <v>81</v>
      </c>
      <c r="D55" s="75">
        <v>752357.36</v>
      </c>
      <c r="E55" s="75">
        <v>885775</v>
      </c>
      <c r="F55" s="75">
        <v>885775</v>
      </c>
      <c r="G55" s="75">
        <v>875797.39</v>
      </c>
      <c r="H55" s="70">
        <f t="shared" si="0"/>
        <v>98.873572859924934</v>
      </c>
      <c r="I55" s="70">
        <f t="shared" si="1"/>
        <v>98.873572859924934</v>
      </c>
      <c r="J55" s="70">
        <f t="shared" si="2"/>
        <v>123440.03000000003</v>
      </c>
      <c r="K55" s="71">
        <f t="shared" si="3"/>
        <v>116.40710074265772</v>
      </c>
      <c r="L55" s="39"/>
    </row>
    <row r="56" spans="1:12" x14ac:dyDescent="0.3">
      <c r="A56" s="78" t="s">
        <v>82</v>
      </c>
      <c r="B56" s="109">
        <v>4082</v>
      </c>
      <c r="C56" s="80" t="s">
        <v>83</v>
      </c>
      <c r="D56" s="81">
        <v>93825.7</v>
      </c>
      <c r="E56" s="81">
        <v>210000</v>
      </c>
      <c r="F56" s="81">
        <v>210000</v>
      </c>
      <c r="G56" s="81">
        <v>209855</v>
      </c>
      <c r="H56" s="70">
        <f t="shared" si="0"/>
        <v>99.930952380952377</v>
      </c>
      <c r="I56" s="70">
        <f t="shared" si="1"/>
        <v>99.930952380952377</v>
      </c>
      <c r="J56" s="70">
        <f t="shared" si="2"/>
        <v>116029.3</v>
      </c>
      <c r="K56" s="71">
        <f t="shared" si="3"/>
        <v>223.66473151812349</v>
      </c>
      <c r="L56" s="39"/>
    </row>
    <row r="57" spans="1:12" s="10" customFormat="1" x14ac:dyDescent="0.3">
      <c r="A57" s="84">
        <v>5000</v>
      </c>
      <c r="B57" s="85"/>
      <c r="C57" s="86" t="s">
        <v>84</v>
      </c>
      <c r="D57" s="87">
        <f>SUM(D58:D60)</f>
        <v>1916744.01</v>
      </c>
      <c r="E57" s="87">
        <f>SUM(E58:E61)</f>
        <v>2383721</v>
      </c>
      <c r="F57" s="87">
        <f>SUM(F58:F61)</f>
        <v>2383721</v>
      </c>
      <c r="G57" s="87">
        <f>SUM(G58:G61)</f>
        <v>2300243.58</v>
      </c>
      <c r="H57" s="63">
        <f t="shared" si="0"/>
        <v>96.498020531765263</v>
      </c>
      <c r="I57" s="63">
        <f t="shared" si="1"/>
        <v>96.498020531765263</v>
      </c>
      <c r="J57" s="63">
        <f t="shared" si="2"/>
        <v>383499.57000000007</v>
      </c>
      <c r="K57" s="65">
        <f t="shared" si="3"/>
        <v>120.0078658391112</v>
      </c>
      <c r="L57" s="88"/>
    </row>
    <row r="58" spans="1:12" ht="26.4" x14ac:dyDescent="0.3">
      <c r="A58" s="66" t="s">
        <v>85</v>
      </c>
      <c r="B58" s="90">
        <v>5011</v>
      </c>
      <c r="C58" s="68" t="s">
        <v>86</v>
      </c>
      <c r="D58" s="69">
        <v>22300.12</v>
      </c>
      <c r="E58" s="69">
        <v>80000</v>
      </c>
      <c r="F58" s="69">
        <v>80000</v>
      </c>
      <c r="G58" s="69">
        <v>65435.15</v>
      </c>
      <c r="H58" s="70">
        <f t="shared" si="0"/>
        <v>81.793937499999998</v>
      </c>
      <c r="I58" s="70">
        <f t="shared" si="1"/>
        <v>81.793937499999998</v>
      </c>
      <c r="J58" s="70">
        <f t="shared" si="2"/>
        <v>43135.03</v>
      </c>
      <c r="K58" s="71">
        <f t="shared" si="3"/>
        <v>293.42958692598967</v>
      </c>
      <c r="L58" s="39"/>
    </row>
    <row r="59" spans="1:12" ht="26.4" x14ac:dyDescent="0.3">
      <c r="A59" s="72" t="s">
        <v>87</v>
      </c>
      <c r="B59" s="92">
        <v>5012</v>
      </c>
      <c r="C59" s="74" t="s">
        <v>88</v>
      </c>
      <c r="D59" s="75">
        <v>14434.39</v>
      </c>
      <c r="E59" s="75">
        <v>70000</v>
      </c>
      <c r="F59" s="75">
        <v>70000</v>
      </c>
      <c r="G59" s="75">
        <v>42412.3</v>
      </c>
      <c r="H59" s="76">
        <f t="shared" si="0"/>
        <v>60.589000000000006</v>
      </c>
      <c r="I59" s="76">
        <f t="shared" si="1"/>
        <v>60.589000000000006</v>
      </c>
      <c r="J59" s="76">
        <f t="shared" si="2"/>
        <v>27977.910000000003</v>
      </c>
      <c r="K59" s="77">
        <f t="shared" si="3"/>
        <v>293.82814237387242</v>
      </c>
      <c r="L59" s="39"/>
    </row>
    <row r="60" spans="1:12" ht="26.4" x14ac:dyDescent="0.3">
      <c r="A60" s="78" t="s">
        <v>89</v>
      </c>
      <c r="B60" s="109">
        <v>5031</v>
      </c>
      <c r="C60" s="80" t="s">
        <v>90</v>
      </c>
      <c r="D60" s="81">
        <v>1880009.5</v>
      </c>
      <c r="E60" s="81">
        <v>2156621</v>
      </c>
      <c r="F60" s="81">
        <v>2156621</v>
      </c>
      <c r="G60" s="81">
        <v>2138447.73</v>
      </c>
      <c r="H60" s="101">
        <f t="shared" si="0"/>
        <v>99.157326669822837</v>
      </c>
      <c r="I60" s="101">
        <f t="shared" si="1"/>
        <v>99.157326669822837</v>
      </c>
      <c r="J60" s="101">
        <f t="shared" si="2"/>
        <v>258438.22999999998</v>
      </c>
      <c r="K60" s="110">
        <f t="shared" si="3"/>
        <v>113.74664489727313</v>
      </c>
      <c r="L60" s="39"/>
    </row>
    <row r="61" spans="1:12" ht="26.4" x14ac:dyDescent="0.3">
      <c r="A61" s="111"/>
      <c r="B61" s="112">
        <v>5049</v>
      </c>
      <c r="C61" s="113" t="s">
        <v>91</v>
      </c>
      <c r="D61" s="114">
        <v>0</v>
      </c>
      <c r="E61" s="114">
        <v>77100</v>
      </c>
      <c r="F61" s="114">
        <v>77100</v>
      </c>
      <c r="G61" s="114">
        <v>53948.4</v>
      </c>
      <c r="H61" s="101">
        <f t="shared" si="0"/>
        <v>69.971984435797665</v>
      </c>
      <c r="I61" s="101">
        <f t="shared" si="1"/>
        <v>69.971984435797665</v>
      </c>
      <c r="J61" s="101">
        <f t="shared" si="2"/>
        <v>53948.4</v>
      </c>
      <c r="K61" s="110" t="e">
        <f t="shared" si="3"/>
        <v>#DIV/0!</v>
      </c>
      <c r="L61" s="39"/>
    </row>
    <row r="62" spans="1:12" s="10" customFormat="1" x14ac:dyDescent="0.3">
      <c r="A62" s="84">
        <v>6000</v>
      </c>
      <c r="B62" s="85"/>
      <c r="C62" s="86" t="s">
        <v>92</v>
      </c>
      <c r="D62" s="87">
        <f>SUM(D63:D68)</f>
        <v>9054666.3000000007</v>
      </c>
      <c r="E62" s="87">
        <f>SUM(E63:E68)</f>
        <v>13818512</v>
      </c>
      <c r="F62" s="87">
        <f>SUM(F63:F68)</f>
        <v>13818512</v>
      </c>
      <c r="G62" s="87">
        <f>SUM(G63:G68)</f>
        <v>12528592.08</v>
      </c>
      <c r="H62" s="63">
        <f t="shared" si="0"/>
        <v>90.665276261293542</v>
      </c>
      <c r="I62" s="63">
        <f t="shared" si="1"/>
        <v>90.665276261293542</v>
      </c>
      <c r="J62" s="63">
        <f t="shared" si="2"/>
        <v>3473925.7799999993</v>
      </c>
      <c r="K62" s="65">
        <f t="shared" si="3"/>
        <v>138.36613813145163</v>
      </c>
      <c r="L62" s="88"/>
    </row>
    <row r="63" spans="1:12" ht="25.5" hidden="1" customHeight="1" x14ac:dyDescent="0.3">
      <c r="A63" s="66" t="s">
        <v>93</v>
      </c>
      <c r="B63" s="90">
        <v>6016</v>
      </c>
      <c r="C63" s="68" t="s">
        <v>94</v>
      </c>
      <c r="D63" s="69">
        <v>0</v>
      </c>
      <c r="E63" s="69">
        <v>0</v>
      </c>
      <c r="F63" s="69">
        <v>0</v>
      </c>
      <c r="G63" s="69">
        <v>0</v>
      </c>
      <c r="H63" s="76" t="e">
        <f t="shared" si="0"/>
        <v>#DIV/0!</v>
      </c>
      <c r="I63" s="76" t="e">
        <f t="shared" si="1"/>
        <v>#DIV/0!</v>
      </c>
      <c r="J63" s="76">
        <f t="shared" si="2"/>
        <v>0</v>
      </c>
      <c r="K63" s="77" t="e">
        <f t="shared" si="3"/>
        <v>#DIV/0!</v>
      </c>
      <c r="L63" s="39"/>
    </row>
    <row r="64" spans="1:12" ht="39.6" x14ac:dyDescent="0.3">
      <c r="A64" s="72" t="s">
        <v>95</v>
      </c>
      <c r="B64" s="92">
        <v>6020</v>
      </c>
      <c r="C64" s="74" t="s">
        <v>96</v>
      </c>
      <c r="D64" s="75">
        <v>7594586.54</v>
      </c>
      <c r="E64" s="75">
        <v>10022200</v>
      </c>
      <c r="F64" s="75">
        <v>10022200</v>
      </c>
      <c r="G64" s="75">
        <v>9723945.0099999998</v>
      </c>
      <c r="H64" s="76">
        <f t="shared" si="0"/>
        <v>97.024056694139006</v>
      </c>
      <c r="I64" s="76">
        <f t="shared" si="1"/>
        <v>97.024056694139006</v>
      </c>
      <c r="J64" s="76">
        <f t="shared" si="2"/>
        <v>2129358.4699999997</v>
      </c>
      <c r="K64" s="77">
        <f t="shared" si="3"/>
        <v>128.03784588910617</v>
      </c>
      <c r="L64" s="39"/>
    </row>
    <row r="65" spans="1:12" x14ac:dyDescent="0.3">
      <c r="A65" s="72" t="s">
        <v>97</v>
      </c>
      <c r="B65" s="92">
        <v>6030</v>
      </c>
      <c r="C65" s="74" t="s">
        <v>98</v>
      </c>
      <c r="D65" s="75">
        <v>845656.11</v>
      </c>
      <c r="E65" s="75">
        <v>2292795</v>
      </c>
      <c r="F65" s="75">
        <v>2292795</v>
      </c>
      <c r="G65" s="75">
        <v>1859155.38</v>
      </c>
      <c r="H65" s="76">
        <f t="shared" si="0"/>
        <v>81.086855998900901</v>
      </c>
      <c r="I65" s="76">
        <f t="shared" si="1"/>
        <v>81.086855998900901</v>
      </c>
      <c r="J65" s="76">
        <f t="shared" si="2"/>
        <v>1013499.2699999999</v>
      </c>
      <c r="K65" s="77">
        <f t="shared" si="3"/>
        <v>219.84768489404044</v>
      </c>
      <c r="L65" s="39"/>
    </row>
    <row r="66" spans="1:12" x14ac:dyDescent="0.3">
      <c r="A66" s="72" t="s">
        <v>99</v>
      </c>
      <c r="B66" s="92">
        <v>6040</v>
      </c>
      <c r="C66" s="74" t="s">
        <v>100</v>
      </c>
      <c r="D66" s="75">
        <v>130599.81</v>
      </c>
      <c r="E66" s="75">
        <v>200763</v>
      </c>
      <c r="F66" s="75">
        <v>200763</v>
      </c>
      <c r="G66" s="75">
        <v>188885.2</v>
      </c>
      <c r="H66" s="76">
        <f t="shared" si="0"/>
        <v>94.083670795913605</v>
      </c>
      <c r="I66" s="76">
        <f t="shared" si="1"/>
        <v>94.083670795913605</v>
      </c>
      <c r="J66" s="76">
        <f t="shared" si="2"/>
        <v>58285.390000000014</v>
      </c>
      <c r="K66" s="77">
        <f t="shared" si="3"/>
        <v>144.62900060880642</v>
      </c>
      <c r="L66" s="39"/>
    </row>
    <row r="67" spans="1:12" ht="66" x14ac:dyDescent="0.3">
      <c r="A67" s="72" t="s">
        <v>101</v>
      </c>
      <c r="B67" s="92">
        <v>6071</v>
      </c>
      <c r="C67" s="74" t="s">
        <v>102</v>
      </c>
      <c r="D67" s="75">
        <v>457623.84</v>
      </c>
      <c r="E67" s="75">
        <v>1219854</v>
      </c>
      <c r="F67" s="75">
        <v>1219854</v>
      </c>
      <c r="G67" s="75">
        <v>684856.49</v>
      </c>
      <c r="H67" s="76">
        <f t="shared" si="0"/>
        <v>56.142496561063858</v>
      </c>
      <c r="I67" s="76">
        <f t="shared" si="1"/>
        <v>56.142496561063858</v>
      </c>
      <c r="J67" s="76">
        <f t="shared" si="2"/>
        <v>227232.64999999997</v>
      </c>
      <c r="K67" s="77">
        <f t="shared" si="3"/>
        <v>149.65489778679361</v>
      </c>
      <c r="L67" s="39"/>
    </row>
    <row r="68" spans="1:12" ht="26.4" x14ac:dyDescent="0.3">
      <c r="A68" s="78" t="s">
        <v>103</v>
      </c>
      <c r="B68" s="109">
        <v>6090</v>
      </c>
      <c r="C68" s="80" t="s">
        <v>104</v>
      </c>
      <c r="D68" s="81">
        <v>26200</v>
      </c>
      <c r="E68" s="81">
        <v>82900</v>
      </c>
      <c r="F68" s="81">
        <v>82900</v>
      </c>
      <c r="G68" s="81">
        <v>71750</v>
      </c>
      <c r="H68" s="76">
        <f t="shared" si="0"/>
        <v>86.55006031363088</v>
      </c>
      <c r="I68" s="76">
        <f t="shared" si="1"/>
        <v>86.55006031363088</v>
      </c>
      <c r="J68" s="76">
        <f t="shared" si="2"/>
        <v>45550</v>
      </c>
      <c r="K68" s="77">
        <f t="shared" si="3"/>
        <v>273.85496183206106</v>
      </c>
      <c r="L68" s="39"/>
    </row>
    <row r="69" spans="1:12" s="10" customFormat="1" x14ac:dyDescent="0.3">
      <c r="A69" s="84">
        <v>7000</v>
      </c>
      <c r="B69" s="85"/>
      <c r="C69" s="86" t="s">
        <v>105</v>
      </c>
      <c r="D69" s="87">
        <f>SUM(D70:D78)</f>
        <v>1891551.1</v>
      </c>
      <c r="E69" s="87">
        <f>SUM(E70:E78)</f>
        <v>8754920</v>
      </c>
      <c r="F69" s="87">
        <f>SUM(F70:F78)</f>
        <v>8754920</v>
      </c>
      <c r="G69" s="87">
        <f>SUM(G70:G78)</f>
        <v>7603408.3700000001</v>
      </c>
      <c r="H69" s="63">
        <f t="shared" si="0"/>
        <v>86.847262682011944</v>
      </c>
      <c r="I69" s="63">
        <f t="shared" si="1"/>
        <v>86.847262682011944</v>
      </c>
      <c r="J69" s="63">
        <f t="shared" si="2"/>
        <v>5711857.2699999996</v>
      </c>
      <c r="K69" s="65">
        <f t="shared" si="3"/>
        <v>401.9668498514261</v>
      </c>
      <c r="L69" s="88"/>
    </row>
    <row r="70" spans="1:12" s="10" customFormat="1" x14ac:dyDescent="0.3">
      <c r="A70" s="115"/>
      <c r="B70" s="116">
        <v>7130</v>
      </c>
      <c r="C70" s="117" t="s">
        <v>106</v>
      </c>
      <c r="D70" s="98">
        <v>0</v>
      </c>
      <c r="E70" s="98">
        <v>10000</v>
      </c>
      <c r="F70" s="98">
        <v>10000</v>
      </c>
      <c r="G70" s="98">
        <v>9999.9</v>
      </c>
      <c r="H70" s="101"/>
      <c r="I70" s="101"/>
      <c r="J70" s="101"/>
      <c r="K70" s="110"/>
      <c r="L70" s="88"/>
    </row>
    <row r="71" spans="1:12" ht="26.4" x14ac:dyDescent="0.3">
      <c r="A71" s="89">
        <v>7350</v>
      </c>
      <c r="B71" s="118">
        <v>7350</v>
      </c>
      <c r="C71" s="74" t="s">
        <v>107</v>
      </c>
      <c r="D71" s="75">
        <v>0</v>
      </c>
      <c r="E71" s="75">
        <v>0</v>
      </c>
      <c r="F71" s="75">
        <v>0</v>
      </c>
      <c r="G71" s="75">
        <v>0</v>
      </c>
      <c r="H71" s="76" t="e">
        <f t="shared" si="0"/>
        <v>#DIV/0!</v>
      </c>
      <c r="I71" s="76" t="e">
        <f t="shared" si="1"/>
        <v>#DIV/0!</v>
      </c>
      <c r="J71" s="76">
        <f t="shared" si="2"/>
        <v>0</v>
      </c>
      <c r="K71" s="119" t="e">
        <f t="shared" si="3"/>
        <v>#DIV/0!</v>
      </c>
      <c r="L71" s="39"/>
    </row>
    <row r="72" spans="1:12" ht="26.4" hidden="1" x14ac:dyDescent="0.3">
      <c r="A72" s="89"/>
      <c r="B72" s="106">
        <v>7351</v>
      </c>
      <c r="C72" s="68" t="s">
        <v>108</v>
      </c>
      <c r="D72" s="69">
        <v>0</v>
      </c>
      <c r="E72" s="69">
        <v>0</v>
      </c>
      <c r="F72" s="69">
        <v>0</v>
      </c>
      <c r="G72" s="69">
        <v>0</v>
      </c>
      <c r="H72" s="70" t="e">
        <f t="shared" si="0"/>
        <v>#DIV/0!</v>
      </c>
      <c r="I72" s="70" t="e">
        <f t="shared" si="1"/>
        <v>#DIV/0!</v>
      </c>
      <c r="J72" s="70">
        <f t="shared" si="2"/>
        <v>0</v>
      </c>
      <c r="K72" s="77" t="e">
        <f t="shared" si="3"/>
        <v>#DIV/0!</v>
      </c>
      <c r="L72" s="39"/>
    </row>
    <row r="73" spans="1:12" ht="25.5" customHeight="1" x14ac:dyDescent="0.3">
      <c r="A73" s="89"/>
      <c r="B73" s="106">
        <v>7390</v>
      </c>
      <c r="C73" s="68" t="s">
        <v>109</v>
      </c>
      <c r="D73" s="69">
        <v>113796</v>
      </c>
      <c r="E73" s="69">
        <v>204250</v>
      </c>
      <c r="F73" s="69">
        <v>204250</v>
      </c>
      <c r="G73" s="69">
        <v>203368.1</v>
      </c>
      <c r="H73" s="70">
        <f t="shared" si="0"/>
        <v>99.568225214198293</v>
      </c>
      <c r="I73" s="70">
        <f t="shared" si="1"/>
        <v>99.568225214198293</v>
      </c>
      <c r="J73" s="70">
        <f t="shared" si="2"/>
        <v>89572.1</v>
      </c>
      <c r="K73" s="77">
        <f t="shared" si="3"/>
        <v>178.71287215719357</v>
      </c>
      <c r="L73" s="39"/>
    </row>
    <row r="74" spans="1:12" x14ac:dyDescent="0.3">
      <c r="A74" s="72" t="s">
        <v>110</v>
      </c>
      <c r="B74" s="92">
        <v>7412</v>
      </c>
      <c r="C74" s="74" t="s">
        <v>111</v>
      </c>
      <c r="D74" s="75">
        <v>111290</v>
      </c>
      <c r="E74" s="75">
        <v>217730</v>
      </c>
      <c r="F74" s="75">
        <v>217730</v>
      </c>
      <c r="G74" s="75">
        <v>210000</v>
      </c>
      <c r="H74" s="70">
        <f t="shared" si="0"/>
        <v>96.449731318605615</v>
      </c>
      <c r="I74" s="70">
        <f t="shared" si="1"/>
        <v>96.449731318605615</v>
      </c>
      <c r="J74" s="70">
        <f t="shared" si="2"/>
        <v>98710</v>
      </c>
      <c r="K74" s="77">
        <f t="shared" si="3"/>
        <v>188.69619911941774</v>
      </c>
      <c r="L74" s="39"/>
    </row>
    <row r="75" spans="1:12" ht="26.4" x14ac:dyDescent="0.3">
      <c r="A75" s="72" t="s">
        <v>112</v>
      </c>
      <c r="B75" s="107" t="s">
        <v>113</v>
      </c>
      <c r="C75" s="74" t="s">
        <v>114</v>
      </c>
      <c r="D75" s="75">
        <v>1666465.1</v>
      </c>
      <c r="E75" s="75">
        <v>8228140</v>
      </c>
      <c r="F75" s="75">
        <v>8228140</v>
      </c>
      <c r="G75" s="75">
        <v>7086559.3700000001</v>
      </c>
      <c r="H75" s="70">
        <f t="shared" si="0"/>
        <v>86.125896861259037</v>
      </c>
      <c r="I75" s="70">
        <f t="shared" si="1"/>
        <v>86.125896861259037</v>
      </c>
      <c r="J75" s="70">
        <f t="shared" si="2"/>
        <v>5420094.2699999996</v>
      </c>
      <c r="K75" s="77">
        <f t="shared" si="3"/>
        <v>425.24499132925132</v>
      </c>
      <c r="L75" s="39"/>
    </row>
    <row r="76" spans="1:12" ht="39.6" hidden="1" x14ac:dyDescent="0.3">
      <c r="A76" s="72"/>
      <c r="B76" s="92">
        <v>7540</v>
      </c>
      <c r="C76" s="74" t="s">
        <v>115</v>
      </c>
      <c r="D76" s="75">
        <v>0</v>
      </c>
      <c r="E76" s="75">
        <v>0</v>
      </c>
      <c r="F76" s="75">
        <v>0</v>
      </c>
      <c r="G76" s="75">
        <v>0</v>
      </c>
      <c r="H76" s="70" t="e">
        <f t="shared" si="0"/>
        <v>#DIV/0!</v>
      </c>
      <c r="I76" s="70" t="e">
        <f t="shared" si="1"/>
        <v>#DIV/0!</v>
      </c>
      <c r="J76" s="70">
        <f t="shared" si="2"/>
        <v>0</v>
      </c>
      <c r="K76" s="77" t="e">
        <f t="shared" si="3"/>
        <v>#DIV/0!</v>
      </c>
      <c r="L76" s="39"/>
    </row>
    <row r="77" spans="1:12" ht="12.75" hidden="1" customHeight="1" x14ac:dyDescent="0.3">
      <c r="A77" s="72" t="s">
        <v>116</v>
      </c>
      <c r="B77" s="92">
        <v>7640</v>
      </c>
      <c r="C77" s="74" t="s">
        <v>117</v>
      </c>
      <c r="D77" s="75">
        <v>0</v>
      </c>
      <c r="E77" s="75">
        <v>0</v>
      </c>
      <c r="F77" s="75">
        <v>0</v>
      </c>
      <c r="G77" s="75">
        <v>0</v>
      </c>
      <c r="H77" s="70" t="e">
        <f t="shared" ref="H77:H137" si="4">G77/E77*100</f>
        <v>#DIV/0!</v>
      </c>
      <c r="I77" s="70" t="e">
        <f t="shared" ref="I77:I92" si="5">G77/F77*100</f>
        <v>#DIV/0!</v>
      </c>
      <c r="J77" s="70">
        <f t="shared" ref="J77:J137" si="6">G77-D77</f>
        <v>0</v>
      </c>
      <c r="K77" s="77" t="e">
        <f t="shared" ref="K77:K137" si="7">G77/D77*100</f>
        <v>#DIV/0!</v>
      </c>
      <c r="L77" s="39"/>
    </row>
    <row r="78" spans="1:12" ht="26.4" x14ac:dyDescent="0.3">
      <c r="A78" s="78" t="s">
        <v>118</v>
      </c>
      <c r="B78" s="109">
        <v>7680</v>
      </c>
      <c r="C78" s="80" t="s">
        <v>119</v>
      </c>
      <c r="D78" s="81">
        <v>0</v>
      </c>
      <c r="E78" s="81">
        <v>94800</v>
      </c>
      <c r="F78" s="81">
        <v>94800</v>
      </c>
      <c r="G78" s="81">
        <v>93481</v>
      </c>
      <c r="H78" s="70">
        <f t="shared" si="4"/>
        <v>98.608649789029528</v>
      </c>
      <c r="I78" s="70">
        <f t="shared" si="5"/>
        <v>98.608649789029528</v>
      </c>
      <c r="J78" s="70">
        <f t="shared" si="6"/>
        <v>93481</v>
      </c>
      <c r="K78" s="77" t="e">
        <f t="shared" si="7"/>
        <v>#DIV/0!</v>
      </c>
      <c r="L78" s="39"/>
    </row>
    <row r="79" spans="1:12" ht="39.6" hidden="1" x14ac:dyDescent="0.3">
      <c r="A79" s="111"/>
      <c r="B79" s="112">
        <v>7700</v>
      </c>
      <c r="C79" s="113" t="s">
        <v>120</v>
      </c>
      <c r="D79" s="114">
        <v>0</v>
      </c>
      <c r="E79" s="114">
        <v>0</v>
      </c>
      <c r="F79" s="114">
        <v>0</v>
      </c>
      <c r="G79" s="114">
        <v>0</v>
      </c>
      <c r="H79" s="70" t="e">
        <f t="shared" si="4"/>
        <v>#DIV/0!</v>
      </c>
      <c r="I79" s="70" t="e">
        <f t="shared" si="5"/>
        <v>#DIV/0!</v>
      </c>
      <c r="J79" s="70">
        <f t="shared" si="6"/>
        <v>0</v>
      </c>
      <c r="K79" s="77" t="e">
        <f t="shared" si="7"/>
        <v>#DIV/0!</v>
      </c>
      <c r="L79" s="39"/>
    </row>
    <row r="80" spans="1:12" s="10" customFormat="1" x14ac:dyDescent="0.3">
      <c r="A80" s="84">
        <v>8000</v>
      </c>
      <c r="B80" s="85"/>
      <c r="C80" s="86" t="s">
        <v>121</v>
      </c>
      <c r="D80" s="87">
        <f>SUM(D81:D86)</f>
        <v>7329791.5600000005</v>
      </c>
      <c r="E80" s="87">
        <f>SUM(E81:E86)</f>
        <v>18926487</v>
      </c>
      <c r="F80" s="87">
        <f>SUM(F81:F86)</f>
        <v>18926487</v>
      </c>
      <c r="G80" s="87">
        <f>SUM(G81:G86)</f>
        <v>16774110.469999999</v>
      </c>
      <c r="H80" s="63">
        <f t="shared" si="4"/>
        <v>88.627701855077476</v>
      </c>
      <c r="I80" s="63">
        <f t="shared" si="5"/>
        <v>88.627701855077476</v>
      </c>
      <c r="J80" s="63">
        <f t="shared" si="6"/>
        <v>9444318.9099999983</v>
      </c>
      <c r="K80" s="65">
        <f t="shared" si="7"/>
        <v>228.84839674758771</v>
      </c>
      <c r="L80" s="88"/>
    </row>
    <row r="81" spans="1:12" ht="26.4" x14ac:dyDescent="0.3">
      <c r="A81" s="66" t="s">
        <v>122</v>
      </c>
      <c r="B81" s="90">
        <v>8110</v>
      </c>
      <c r="C81" s="68" t="s">
        <v>123</v>
      </c>
      <c r="D81" s="69">
        <v>127785.05</v>
      </c>
      <c r="E81" s="69">
        <v>418877</v>
      </c>
      <c r="F81" s="69">
        <v>418877</v>
      </c>
      <c r="G81" s="69">
        <v>411956.3</v>
      </c>
      <c r="H81" s="70">
        <f t="shared" si="4"/>
        <v>98.347796608550951</v>
      </c>
      <c r="I81" s="70">
        <f t="shared" si="5"/>
        <v>98.347796608550951</v>
      </c>
      <c r="J81" s="70">
        <f t="shared" si="6"/>
        <v>284171.25</v>
      </c>
      <c r="K81" s="77">
        <f t="shared" si="7"/>
        <v>322.38223485454671</v>
      </c>
      <c r="L81" s="39"/>
    </row>
    <row r="82" spans="1:12" x14ac:dyDescent="0.3">
      <c r="A82" s="72" t="s">
        <v>124</v>
      </c>
      <c r="B82" s="92">
        <v>8130</v>
      </c>
      <c r="C82" s="74" t="s">
        <v>125</v>
      </c>
      <c r="D82" s="75">
        <v>3165093.91</v>
      </c>
      <c r="E82" s="75">
        <v>3559785</v>
      </c>
      <c r="F82" s="75">
        <v>3559785</v>
      </c>
      <c r="G82" s="75">
        <v>3487282.67</v>
      </c>
      <c r="H82" s="70">
        <f t="shared" si="4"/>
        <v>97.963294693359288</v>
      </c>
      <c r="I82" s="70">
        <f t="shared" si="5"/>
        <v>97.963294693359288</v>
      </c>
      <c r="J82" s="70">
        <f t="shared" si="6"/>
        <v>322188.75999999978</v>
      </c>
      <c r="K82" s="77">
        <f t="shared" si="7"/>
        <v>110.17943761422231</v>
      </c>
      <c r="L82" s="39"/>
    </row>
    <row r="83" spans="1:12" ht="26.4" x14ac:dyDescent="0.3">
      <c r="A83" s="78"/>
      <c r="B83" s="109">
        <v>8220</v>
      </c>
      <c r="C83" s="74" t="s">
        <v>126</v>
      </c>
      <c r="D83" s="81">
        <v>599483</v>
      </c>
      <c r="E83" s="81">
        <v>702000</v>
      </c>
      <c r="F83" s="81">
        <v>702000</v>
      </c>
      <c r="G83" s="81">
        <v>569211</v>
      </c>
      <c r="H83" s="70">
        <f t="shared" si="4"/>
        <v>81.084188034188031</v>
      </c>
      <c r="I83" s="70">
        <f t="shared" si="5"/>
        <v>81.084188034188031</v>
      </c>
      <c r="J83" s="70">
        <f t="shared" si="6"/>
        <v>-30272</v>
      </c>
      <c r="K83" s="77">
        <f t="shared" si="7"/>
        <v>94.950315521874685</v>
      </c>
      <c r="L83" s="39"/>
    </row>
    <row r="84" spans="1:12" x14ac:dyDescent="0.3">
      <c r="A84" s="108">
        <v>8230</v>
      </c>
      <c r="B84" s="109">
        <v>8230</v>
      </c>
      <c r="C84" s="74" t="s">
        <v>127</v>
      </c>
      <c r="D84" s="81">
        <v>3437429.6</v>
      </c>
      <c r="E84" s="81">
        <v>13316186</v>
      </c>
      <c r="F84" s="81">
        <v>13316186</v>
      </c>
      <c r="G84" s="81">
        <v>12305660.5</v>
      </c>
      <c r="H84" s="70">
        <f t="shared" si="4"/>
        <v>92.411299301466656</v>
      </c>
      <c r="I84" s="70">
        <f t="shared" si="5"/>
        <v>92.411299301466656</v>
      </c>
      <c r="J84" s="70">
        <f t="shared" si="6"/>
        <v>8868230.9000000004</v>
      </c>
      <c r="K84" s="77">
        <f t="shared" si="7"/>
        <v>357.99018254802945</v>
      </c>
      <c r="L84" s="39"/>
    </row>
    <row r="85" spans="1:12" ht="26.4" hidden="1" x14ac:dyDescent="0.3">
      <c r="A85" s="108">
        <v>8330</v>
      </c>
      <c r="B85" s="109">
        <v>8330</v>
      </c>
      <c r="C85" s="74" t="s">
        <v>128</v>
      </c>
      <c r="D85" s="81">
        <v>0</v>
      </c>
      <c r="E85" s="81">
        <v>0</v>
      </c>
      <c r="F85" s="81">
        <v>0</v>
      </c>
      <c r="G85" s="81">
        <v>0</v>
      </c>
      <c r="H85" s="70" t="e">
        <f t="shared" si="4"/>
        <v>#DIV/0!</v>
      </c>
      <c r="I85" s="70" t="e">
        <f t="shared" si="5"/>
        <v>#DIV/0!</v>
      </c>
      <c r="J85" s="70">
        <f t="shared" si="6"/>
        <v>0</v>
      </c>
      <c r="K85" s="77" t="e">
        <f t="shared" si="7"/>
        <v>#DIV/0!</v>
      </c>
      <c r="L85" s="39"/>
    </row>
    <row r="86" spans="1:12" x14ac:dyDescent="0.3">
      <c r="A86" s="78" t="s">
        <v>129</v>
      </c>
      <c r="B86" s="109">
        <v>8710</v>
      </c>
      <c r="C86" s="80" t="s">
        <v>130</v>
      </c>
      <c r="D86" s="81">
        <v>0</v>
      </c>
      <c r="E86" s="81">
        <v>929639</v>
      </c>
      <c r="F86" s="81">
        <v>929639</v>
      </c>
      <c r="G86" s="81">
        <v>0</v>
      </c>
      <c r="H86" s="70">
        <f t="shared" si="4"/>
        <v>0</v>
      </c>
      <c r="I86" s="70">
        <f t="shared" si="5"/>
        <v>0</v>
      </c>
      <c r="J86" s="70">
        <f t="shared" si="6"/>
        <v>0</v>
      </c>
      <c r="K86" s="77" t="e">
        <f t="shared" si="7"/>
        <v>#DIV/0!</v>
      </c>
      <c r="L86" s="39"/>
    </row>
    <row r="87" spans="1:12" s="10" customFormat="1" x14ac:dyDescent="0.3">
      <c r="A87" s="84">
        <v>9000</v>
      </c>
      <c r="B87" s="85"/>
      <c r="C87" s="86" t="s">
        <v>131</v>
      </c>
      <c r="D87" s="87">
        <f>SUM(D88:D89)</f>
        <v>3346933.07</v>
      </c>
      <c r="E87" s="87">
        <f>SUM(E88:E89)</f>
        <v>4395031.0999999996</v>
      </c>
      <c r="F87" s="87">
        <f>SUM(F88:F89)</f>
        <v>4395031.0999999996</v>
      </c>
      <c r="G87" s="87">
        <f>SUM(G88:G89)</f>
        <v>4392844.6899999995</v>
      </c>
      <c r="H87" s="63">
        <f t="shared" si="4"/>
        <v>99.950252684218782</v>
      </c>
      <c r="I87" s="63">
        <f t="shared" si="5"/>
        <v>99.950252684218782</v>
      </c>
      <c r="J87" s="63">
        <f t="shared" si="6"/>
        <v>1045911.6199999996</v>
      </c>
      <c r="K87" s="65">
        <f t="shared" si="7"/>
        <v>131.24985167390872</v>
      </c>
      <c r="L87" s="88"/>
    </row>
    <row r="88" spans="1:12" x14ac:dyDescent="0.3">
      <c r="A88" s="66" t="s">
        <v>132</v>
      </c>
      <c r="B88" s="92">
        <v>9770</v>
      </c>
      <c r="C88" s="74" t="s">
        <v>133</v>
      </c>
      <c r="D88" s="75">
        <v>3147525.73</v>
      </c>
      <c r="E88" s="75">
        <v>3260000</v>
      </c>
      <c r="F88" s="75">
        <v>3260000</v>
      </c>
      <c r="G88" s="75">
        <v>3259883.67</v>
      </c>
      <c r="H88" s="76">
        <f t="shared" si="4"/>
        <v>99.99643159509202</v>
      </c>
      <c r="I88" s="76">
        <f t="shared" si="5"/>
        <v>99.99643159509202</v>
      </c>
      <c r="J88" s="76">
        <f t="shared" si="6"/>
        <v>112357.93999999994</v>
      </c>
      <c r="K88" s="77">
        <f t="shared" si="7"/>
        <v>103.56972268499931</v>
      </c>
      <c r="L88" s="39"/>
    </row>
    <row r="89" spans="1:12" ht="39.6" x14ac:dyDescent="0.3">
      <c r="A89" s="72" t="s">
        <v>134</v>
      </c>
      <c r="B89" s="96">
        <v>9800</v>
      </c>
      <c r="C89" s="68" t="s">
        <v>135</v>
      </c>
      <c r="D89" s="98">
        <v>199407.34</v>
      </c>
      <c r="E89" s="98">
        <v>1135031.1000000001</v>
      </c>
      <c r="F89" s="98">
        <v>1135031.1000000001</v>
      </c>
      <c r="G89" s="98">
        <v>1132961.02</v>
      </c>
      <c r="H89" s="101">
        <f t="shared" si="4"/>
        <v>99.817619094313798</v>
      </c>
      <c r="I89" s="101">
        <f t="shared" si="5"/>
        <v>99.817619094313798</v>
      </c>
      <c r="J89" s="76">
        <f t="shared" si="6"/>
        <v>933553.68</v>
      </c>
      <c r="K89" s="77">
        <f t="shared" si="7"/>
        <v>568.1641508281491</v>
      </c>
      <c r="L89" s="39"/>
    </row>
    <row r="90" spans="1:12" ht="15.6" x14ac:dyDescent="0.3">
      <c r="A90" s="104">
        <v>9800</v>
      </c>
      <c r="B90" s="120"/>
      <c r="C90" s="121" t="s">
        <v>136</v>
      </c>
      <c r="D90" s="122">
        <f>D13+D17+D40+D51+D57+D62+D69+D80+D87+D36</f>
        <v>222937178.74000001</v>
      </c>
      <c r="E90" s="122">
        <f>E13+E17+E40+E51+E57+E62+E69+E80+E87+E36</f>
        <v>280497742.07999998</v>
      </c>
      <c r="F90" s="122">
        <f>F13+F17+F40+F51+F57+F62+F69+F80+F87+F36</f>
        <v>280497742.07999998</v>
      </c>
      <c r="G90" s="122">
        <f>G13+G17+G40+G51+G57+G62+G69+G80+G87+G36</f>
        <v>271882661.73000008</v>
      </c>
      <c r="H90" s="123">
        <f t="shared" si="4"/>
        <v>96.92864538369696</v>
      </c>
      <c r="I90" s="123">
        <f t="shared" si="5"/>
        <v>96.92864538369696</v>
      </c>
      <c r="J90" s="123">
        <f t="shared" si="6"/>
        <v>48945482.990000069</v>
      </c>
      <c r="K90" s="124">
        <f t="shared" si="7"/>
        <v>121.95483196954</v>
      </c>
      <c r="L90" s="39"/>
    </row>
    <row r="91" spans="1:12" ht="15.6" x14ac:dyDescent="0.3">
      <c r="A91" s="125" t="s">
        <v>137</v>
      </c>
      <c r="B91" s="126"/>
      <c r="C91" s="127" t="s">
        <v>138</v>
      </c>
      <c r="D91" s="128"/>
      <c r="E91" s="128"/>
      <c r="F91" s="128"/>
      <c r="G91" s="128"/>
      <c r="H91" s="129"/>
      <c r="I91" s="129"/>
      <c r="J91" s="129"/>
      <c r="K91" s="130"/>
      <c r="L91" s="39"/>
    </row>
    <row r="92" spans="1:12" s="6" customFormat="1" ht="26.4" x14ac:dyDescent="0.3">
      <c r="A92" s="131"/>
      <c r="B92" s="132">
        <v>8831</v>
      </c>
      <c r="C92" s="133" t="s">
        <v>139</v>
      </c>
      <c r="D92" s="134">
        <v>0</v>
      </c>
      <c r="E92" s="134">
        <v>247500</v>
      </c>
      <c r="F92" s="134">
        <v>247500</v>
      </c>
      <c r="G92" s="134">
        <v>0</v>
      </c>
      <c r="H92" s="101">
        <f t="shared" si="4"/>
        <v>0</v>
      </c>
      <c r="I92" s="101">
        <f t="shared" si="5"/>
        <v>0</v>
      </c>
      <c r="J92" s="76">
        <f t="shared" si="6"/>
        <v>0</v>
      </c>
      <c r="K92" s="77" t="e">
        <f t="shared" si="7"/>
        <v>#DIV/0!</v>
      </c>
      <c r="L92" s="39"/>
    </row>
    <row r="93" spans="1:12" ht="26.4" x14ac:dyDescent="0.3">
      <c r="A93" s="135">
        <v>8831</v>
      </c>
      <c r="B93" s="136"/>
      <c r="C93" s="137" t="s">
        <v>140</v>
      </c>
      <c r="D93" s="138"/>
      <c r="E93" s="138"/>
      <c r="F93" s="138"/>
      <c r="G93" s="139"/>
      <c r="H93" s="140"/>
      <c r="I93" s="140"/>
      <c r="J93" s="140"/>
      <c r="K93" s="141"/>
      <c r="L93" s="39"/>
    </row>
    <row r="94" spans="1:12" s="10" customFormat="1" ht="15.75" customHeight="1" x14ac:dyDescent="0.3">
      <c r="A94" s="142"/>
      <c r="B94" s="143">
        <v>200000</v>
      </c>
      <c r="C94" s="35" t="s">
        <v>141</v>
      </c>
      <c r="D94" s="144"/>
      <c r="E94" s="144">
        <f>E95</f>
        <v>-21516239.120000005</v>
      </c>
      <c r="F94" s="144"/>
      <c r="G94" s="144">
        <f>G95</f>
        <v>-14081832.029999999</v>
      </c>
      <c r="H94" s="145">
        <f t="shared" si="4"/>
        <v>65.447460178626216</v>
      </c>
      <c r="I94" s="145"/>
      <c r="J94" s="145"/>
      <c r="K94" s="146"/>
      <c r="L94" s="88"/>
    </row>
    <row r="95" spans="1:12" s="10" customFormat="1" ht="27" x14ac:dyDescent="0.3">
      <c r="A95" s="147">
        <v>200000</v>
      </c>
      <c r="B95" s="148">
        <v>208000</v>
      </c>
      <c r="C95" s="149" t="s">
        <v>142</v>
      </c>
      <c r="D95" s="150"/>
      <c r="E95" s="150">
        <f>E96+E99</f>
        <v>-21516239.120000005</v>
      </c>
      <c r="F95" s="144"/>
      <c r="G95" s="150">
        <f>G96+G99</f>
        <v>-14081832.029999999</v>
      </c>
      <c r="H95" s="145">
        <f t="shared" si="4"/>
        <v>65.447460178626216</v>
      </c>
      <c r="I95" s="145"/>
      <c r="J95" s="145"/>
      <c r="K95" s="146"/>
      <c r="L95" s="88"/>
    </row>
    <row r="96" spans="1:12" x14ac:dyDescent="0.3">
      <c r="A96" s="151">
        <v>208000</v>
      </c>
      <c r="B96" s="152">
        <v>208100</v>
      </c>
      <c r="C96" s="153" t="s">
        <v>143</v>
      </c>
      <c r="D96" s="154"/>
      <c r="E96" s="154">
        <v>14727980.439999999</v>
      </c>
      <c r="F96" s="155"/>
      <c r="G96" s="154">
        <v>14924521.029999999</v>
      </c>
      <c r="H96" s="76">
        <f t="shared" si="4"/>
        <v>101.33447074295543</v>
      </c>
      <c r="I96" s="76"/>
      <c r="J96" s="76"/>
      <c r="K96" s="119"/>
      <c r="L96" s="39"/>
    </row>
    <row r="97" spans="1:12" x14ac:dyDescent="0.3">
      <c r="A97" s="156">
        <v>208100</v>
      </c>
      <c r="B97" s="152">
        <v>208200</v>
      </c>
      <c r="C97" s="153" t="s">
        <v>144</v>
      </c>
      <c r="D97" s="154"/>
      <c r="E97" s="154">
        <v>0</v>
      </c>
      <c r="F97" s="155"/>
      <c r="G97" s="154">
        <v>14839949.07</v>
      </c>
      <c r="H97" s="76" t="e">
        <f t="shared" si="4"/>
        <v>#DIV/0!</v>
      </c>
      <c r="I97" s="76"/>
      <c r="J97" s="76"/>
      <c r="K97" s="119"/>
      <c r="L97" s="39"/>
    </row>
    <row r="98" spans="1:12" x14ac:dyDescent="0.3">
      <c r="A98" s="156"/>
      <c r="B98" s="152">
        <v>208340</v>
      </c>
      <c r="C98" s="153" t="s">
        <v>145</v>
      </c>
      <c r="D98" s="154"/>
      <c r="E98" s="154"/>
      <c r="F98" s="155"/>
      <c r="G98" s="154">
        <v>-156691.78</v>
      </c>
      <c r="H98" s="76" t="e">
        <f t="shared" si="4"/>
        <v>#DIV/0!</v>
      </c>
      <c r="I98" s="76"/>
      <c r="J98" s="76"/>
      <c r="K98" s="119"/>
      <c r="L98" s="39"/>
    </row>
    <row r="99" spans="1:12" ht="27" x14ac:dyDescent="0.3">
      <c r="A99" s="156"/>
      <c r="B99" s="152">
        <v>208400</v>
      </c>
      <c r="C99" s="153" t="s">
        <v>146</v>
      </c>
      <c r="D99" s="154"/>
      <c r="E99" s="154">
        <v>-36244219.560000002</v>
      </c>
      <c r="F99" s="155"/>
      <c r="G99" s="154">
        <v>-29006353.059999999</v>
      </c>
      <c r="H99" s="76">
        <f t="shared" si="4"/>
        <v>80.030287345494713</v>
      </c>
      <c r="I99" s="76"/>
      <c r="J99" s="76"/>
      <c r="K99" s="119"/>
      <c r="L99" s="39"/>
    </row>
    <row r="100" spans="1:12" s="10" customFormat="1" x14ac:dyDescent="0.3">
      <c r="A100" s="151">
        <v>208400</v>
      </c>
      <c r="B100" s="148">
        <v>600000</v>
      </c>
      <c r="C100" s="149" t="s">
        <v>147</v>
      </c>
      <c r="D100" s="150"/>
      <c r="E100" s="150">
        <f>E101</f>
        <v>-21516239.120000005</v>
      </c>
      <c r="F100" s="144"/>
      <c r="G100" s="150">
        <f>G101</f>
        <v>-14081832.029999999</v>
      </c>
      <c r="H100" s="145">
        <f t="shared" si="4"/>
        <v>65.447460178626216</v>
      </c>
      <c r="I100" s="145"/>
      <c r="J100" s="145"/>
      <c r="K100" s="146"/>
      <c r="L100" s="88"/>
    </row>
    <row r="101" spans="1:12" s="10" customFormat="1" x14ac:dyDescent="0.3">
      <c r="A101" s="151">
        <v>600000</v>
      </c>
      <c r="B101" s="148">
        <v>602000</v>
      </c>
      <c r="C101" s="149" t="s">
        <v>148</v>
      </c>
      <c r="D101" s="150"/>
      <c r="E101" s="150">
        <f>E102+E105</f>
        <v>-21516239.120000005</v>
      </c>
      <c r="F101" s="144"/>
      <c r="G101" s="150">
        <f>G102+G105</f>
        <v>-14081832.029999999</v>
      </c>
      <c r="H101" s="145">
        <f t="shared" si="4"/>
        <v>65.447460178626216</v>
      </c>
      <c r="I101" s="145"/>
      <c r="J101" s="145"/>
      <c r="K101" s="146"/>
      <c r="L101" s="88"/>
    </row>
    <row r="102" spans="1:12" x14ac:dyDescent="0.3">
      <c r="A102" s="151">
        <v>602000</v>
      </c>
      <c r="B102" s="152">
        <v>602100</v>
      </c>
      <c r="C102" s="153" t="s">
        <v>143</v>
      </c>
      <c r="D102" s="154"/>
      <c r="E102" s="154">
        <v>14727980.439999999</v>
      </c>
      <c r="F102" s="155"/>
      <c r="G102" s="154">
        <v>14924521.029999999</v>
      </c>
      <c r="H102" s="76">
        <f t="shared" si="4"/>
        <v>101.33447074295543</v>
      </c>
      <c r="I102" s="76"/>
      <c r="J102" s="76"/>
      <c r="K102" s="119"/>
      <c r="L102" s="39"/>
    </row>
    <row r="103" spans="1:12" x14ac:dyDescent="0.3">
      <c r="A103" s="156">
        <v>602100</v>
      </c>
      <c r="B103" s="152">
        <v>602200</v>
      </c>
      <c r="C103" s="153" t="s">
        <v>144</v>
      </c>
      <c r="D103" s="154"/>
      <c r="E103" s="154">
        <v>0</v>
      </c>
      <c r="F103" s="155"/>
      <c r="G103" s="154">
        <v>14839949.07</v>
      </c>
      <c r="H103" s="76" t="e">
        <f t="shared" si="4"/>
        <v>#DIV/0!</v>
      </c>
      <c r="I103" s="76"/>
      <c r="J103" s="76"/>
      <c r="K103" s="119"/>
      <c r="L103" s="39"/>
    </row>
    <row r="104" spans="1:12" x14ac:dyDescent="0.3">
      <c r="A104" s="156"/>
      <c r="B104" s="152">
        <v>602304</v>
      </c>
      <c r="C104" s="153" t="s">
        <v>145</v>
      </c>
      <c r="D104" s="154"/>
      <c r="E104" s="154"/>
      <c r="F104" s="155"/>
      <c r="G104" s="154">
        <v>-156691.78</v>
      </c>
      <c r="H104" s="76" t="e">
        <f t="shared" si="4"/>
        <v>#DIV/0!</v>
      </c>
      <c r="I104" s="76"/>
      <c r="J104" s="76"/>
      <c r="K104" s="119"/>
      <c r="L104" s="39"/>
    </row>
    <row r="105" spans="1:12" ht="27" x14ac:dyDescent="0.3">
      <c r="A105" s="156"/>
      <c r="B105" s="152">
        <v>602400</v>
      </c>
      <c r="C105" s="153" t="s">
        <v>146</v>
      </c>
      <c r="D105" s="154"/>
      <c r="E105" s="154">
        <v>-36244219.560000002</v>
      </c>
      <c r="F105" s="155"/>
      <c r="G105" s="154">
        <v>-29006353.059999999</v>
      </c>
      <c r="H105" s="76">
        <f t="shared" si="4"/>
        <v>80.030287345494713</v>
      </c>
      <c r="I105" s="76"/>
      <c r="J105" s="76"/>
      <c r="K105" s="119"/>
      <c r="L105" s="39"/>
    </row>
    <row r="106" spans="1:12" x14ac:dyDescent="0.3">
      <c r="A106" s="156">
        <v>602400</v>
      </c>
      <c r="B106" s="157"/>
      <c r="C106" s="158" t="s">
        <v>149</v>
      </c>
      <c r="D106" s="159"/>
      <c r="E106" s="159"/>
      <c r="F106" s="159"/>
      <c r="G106" s="159"/>
      <c r="H106" s="160"/>
      <c r="I106" s="160"/>
      <c r="J106" s="160"/>
      <c r="K106" s="161"/>
      <c r="L106" s="39"/>
    </row>
    <row r="107" spans="1:12" ht="28.5" customHeight="1" x14ac:dyDescent="0.3">
      <c r="A107" s="162"/>
      <c r="B107" s="163"/>
      <c r="C107" s="86" t="s">
        <v>22</v>
      </c>
      <c r="D107" s="87">
        <f>D108+D109+D110</f>
        <v>4847463.75</v>
      </c>
      <c r="E107" s="87">
        <f>E108+E109+E110</f>
        <v>16110872.050000001</v>
      </c>
      <c r="F107" s="87">
        <f>F108+F109+F110</f>
        <v>16110872.050000001</v>
      </c>
      <c r="G107" s="87">
        <f>G108+G109+G110</f>
        <v>16109172.050000001</v>
      </c>
      <c r="H107" s="63">
        <f>G107/E107*100</f>
        <v>99.989448119290344</v>
      </c>
      <c r="I107" s="63">
        <f t="shared" ref="I107:I159" si="8">G107/F107*100</f>
        <v>99.989448119290344</v>
      </c>
      <c r="J107" s="63">
        <f>G107-D107</f>
        <v>11261708.300000001</v>
      </c>
      <c r="K107" s="65">
        <f>G107/D107*100</f>
        <v>332.32166099230761</v>
      </c>
      <c r="L107" s="39"/>
    </row>
    <row r="108" spans="1:12" s="12" customFormat="1" ht="52.8" x14ac:dyDescent="0.3">
      <c r="A108" s="164" t="s">
        <v>21</v>
      </c>
      <c r="B108" s="67" t="s">
        <v>23</v>
      </c>
      <c r="C108" s="68" t="s">
        <v>24</v>
      </c>
      <c r="D108" s="69">
        <v>27000</v>
      </c>
      <c r="E108" s="69">
        <v>63633.25</v>
      </c>
      <c r="F108" s="69">
        <v>63633.25</v>
      </c>
      <c r="G108" s="69">
        <v>61933.25</v>
      </c>
      <c r="H108" s="165">
        <f t="shared" si="4"/>
        <v>97.32844071299202</v>
      </c>
      <c r="I108" s="166">
        <f t="shared" si="8"/>
        <v>97.32844071299202</v>
      </c>
      <c r="J108" s="165">
        <f t="shared" si="6"/>
        <v>34933.25</v>
      </c>
      <c r="K108" s="167">
        <f t="shared" si="7"/>
        <v>229.38240740740744</v>
      </c>
      <c r="L108" s="168"/>
    </row>
    <row r="109" spans="1:12" s="6" customFormat="1" ht="26.4" hidden="1" x14ac:dyDescent="0.3">
      <c r="A109" s="66" t="s">
        <v>23</v>
      </c>
      <c r="B109" s="73" t="s">
        <v>25</v>
      </c>
      <c r="C109" s="74" t="s">
        <v>26</v>
      </c>
      <c r="D109" s="75">
        <v>0</v>
      </c>
      <c r="E109" s="75">
        <v>0</v>
      </c>
      <c r="F109" s="75">
        <v>0</v>
      </c>
      <c r="G109" s="75">
        <v>0</v>
      </c>
      <c r="H109" s="169" t="e">
        <f t="shared" si="4"/>
        <v>#DIV/0!</v>
      </c>
      <c r="I109" s="170" t="e">
        <f t="shared" si="8"/>
        <v>#DIV/0!</v>
      </c>
      <c r="J109" s="169">
        <f t="shared" si="6"/>
        <v>0</v>
      </c>
      <c r="K109" s="110" t="e">
        <f t="shared" si="7"/>
        <v>#DIV/0!</v>
      </c>
      <c r="L109" s="39"/>
    </row>
    <row r="110" spans="1:12" x14ac:dyDescent="0.3">
      <c r="A110" s="72" t="s">
        <v>25</v>
      </c>
      <c r="B110" s="171" t="s">
        <v>27</v>
      </c>
      <c r="C110" s="97" t="s">
        <v>28</v>
      </c>
      <c r="D110" s="98">
        <v>4820463.75</v>
      </c>
      <c r="E110" s="98">
        <v>16047238.800000001</v>
      </c>
      <c r="F110" s="98">
        <v>16047238.800000001</v>
      </c>
      <c r="G110" s="98">
        <v>16047238.800000001</v>
      </c>
      <c r="H110" s="172">
        <f t="shared" si="4"/>
        <v>100</v>
      </c>
      <c r="I110" s="173">
        <f t="shared" si="8"/>
        <v>100</v>
      </c>
      <c r="J110" s="172">
        <f t="shared" si="6"/>
        <v>11226775.050000001</v>
      </c>
      <c r="K110" s="174">
        <f t="shared" si="7"/>
        <v>332.89823619148677</v>
      </c>
      <c r="L110" s="39"/>
    </row>
    <row r="111" spans="1:12" x14ac:dyDescent="0.3">
      <c r="A111" s="175" t="s">
        <v>27</v>
      </c>
      <c r="B111" s="85"/>
      <c r="C111" s="86" t="s">
        <v>29</v>
      </c>
      <c r="D111" s="176">
        <f>D112+D113+D116+D114+D115+D117+D118+D119</f>
        <v>4972259.5199999996</v>
      </c>
      <c r="E111" s="176">
        <f>E112+E113+E116+E114+E115+E117+E118+E119</f>
        <v>10795551.76</v>
      </c>
      <c r="F111" s="176">
        <f>F112+F113+F116+F114+F115+F117+F118+F119</f>
        <v>10795551.76</v>
      </c>
      <c r="G111" s="176">
        <f>G112+G113+G116+G114+G115+G117+G118+G119</f>
        <v>9593328.6699999999</v>
      </c>
      <c r="H111" s="63">
        <f t="shared" si="4"/>
        <v>88.863717976375113</v>
      </c>
      <c r="I111" s="177">
        <f t="shared" si="8"/>
        <v>88.863717976375113</v>
      </c>
      <c r="J111" s="63">
        <f t="shared" si="6"/>
        <v>4621069.1500000004</v>
      </c>
      <c r="K111" s="65">
        <f t="shared" si="7"/>
        <v>192.9370064336465</v>
      </c>
      <c r="L111" s="39"/>
    </row>
    <row r="112" spans="1:12" s="6" customFormat="1" x14ac:dyDescent="0.3">
      <c r="A112" s="178">
        <v>1000</v>
      </c>
      <c r="B112" s="90">
        <v>1010</v>
      </c>
      <c r="C112" s="68" t="s">
        <v>31</v>
      </c>
      <c r="D112" s="69">
        <v>574730.82999999996</v>
      </c>
      <c r="E112" s="69">
        <v>1958532.41</v>
      </c>
      <c r="F112" s="69">
        <v>1958532.41</v>
      </c>
      <c r="G112" s="69">
        <v>1948740.01</v>
      </c>
      <c r="H112" s="165">
        <f t="shared" si="4"/>
        <v>99.500013379916453</v>
      </c>
      <c r="I112" s="166">
        <f t="shared" si="8"/>
        <v>99.500013379916453</v>
      </c>
      <c r="J112" s="165">
        <f t="shared" si="6"/>
        <v>1374009.1800000002</v>
      </c>
      <c r="K112" s="179">
        <f t="shared" si="7"/>
        <v>339.07003214008898</v>
      </c>
      <c r="L112" s="39"/>
    </row>
    <row r="113" spans="1:12" s="6" customFormat="1" ht="26.4" x14ac:dyDescent="0.3">
      <c r="A113" s="66" t="s">
        <v>30</v>
      </c>
      <c r="B113" s="92">
        <v>1021</v>
      </c>
      <c r="C113" s="74" t="s">
        <v>33</v>
      </c>
      <c r="D113" s="75">
        <v>2370705.19</v>
      </c>
      <c r="E113" s="75">
        <v>7579760</v>
      </c>
      <c r="F113" s="75">
        <v>7579760</v>
      </c>
      <c r="G113" s="75">
        <v>6417553.5700000003</v>
      </c>
      <c r="H113" s="169">
        <f t="shared" si="4"/>
        <v>84.666975867309787</v>
      </c>
      <c r="I113" s="170">
        <f t="shared" si="8"/>
        <v>84.666975867309787</v>
      </c>
      <c r="J113" s="169">
        <f t="shared" si="6"/>
        <v>4046848.3800000004</v>
      </c>
      <c r="K113" s="180">
        <f t="shared" si="7"/>
        <v>270.70230398407318</v>
      </c>
      <c r="L113" s="39"/>
    </row>
    <row r="114" spans="1:12" s="6" customFormat="1" ht="26.4" hidden="1" x14ac:dyDescent="0.3">
      <c r="A114" s="72" t="s">
        <v>32</v>
      </c>
      <c r="B114" s="109">
        <v>1041</v>
      </c>
      <c r="C114" s="74" t="s">
        <v>150</v>
      </c>
      <c r="D114" s="81">
        <v>0</v>
      </c>
      <c r="E114" s="81">
        <v>0</v>
      </c>
      <c r="F114" s="81">
        <v>0</v>
      </c>
      <c r="G114" s="81">
        <v>0</v>
      </c>
      <c r="H114" s="169" t="e">
        <f t="shared" si="4"/>
        <v>#DIV/0!</v>
      </c>
      <c r="I114" s="170" t="e">
        <f t="shared" si="8"/>
        <v>#DIV/0!</v>
      </c>
      <c r="J114" s="170">
        <f t="shared" si="6"/>
        <v>0</v>
      </c>
      <c r="K114" s="180" t="e">
        <f t="shared" si="7"/>
        <v>#DIV/0!</v>
      </c>
      <c r="L114" s="39"/>
    </row>
    <row r="115" spans="1:12" s="6" customFormat="1" ht="26.4" x14ac:dyDescent="0.3">
      <c r="A115" s="94">
        <v>1020</v>
      </c>
      <c r="B115" s="109">
        <v>1070</v>
      </c>
      <c r="C115" s="74" t="s">
        <v>37</v>
      </c>
      <c r="D115" s="81">
        <v>4262</v>
      </c>
      <c r="E115" s="81">
        <v>2467</v>
      </c>
      <c r="F115" s="81">
        <v>2467</v>
      </c>
      <c r="G115" s="81">
        <v>2467</v>
      </c>
      <c r="H115" s="169">
        <f t="shared" si="4"/>
        <v>100</v>
      </c>
      <c r="I115" s="170">
        <f t="shared" si="8"/>
        <v>100</v>
      </c>
      <c r="J115" s="170">
        <f t="shared" si="6"/>
        <v>-1795</v>
      </c>
      <c r="K115" s="180">
        <f t="shared" si="7"/>
        <v>57.883622712341619</v>
      </c>
      <c r="L115" s="39"/>
    </row>
    <row r="116" spans="1:12" s="6" customFormat="1" x14ac:dyDescent="0.3">
      <c r="A116" s="89">
        <v>1020</v>
      </c>
      <c r="B116" s="92">
        <v>1080</v>
      </c>
      <c r="C116" s="74" t="s">
        <v>39</v>
      </c>
      <c r="D116" s="75">
        <v>16530</v>
      </c>
      <c r="E116" s="75">
        <v>180098.03</v>
      </c>
      <c r="F116" s="75">
        <v>180098.03</v>
      </c>
      <c r="G116" s="75">
        <v>149875.6</v>
      </c>
      <c r="H116" s="169">
        <f t="shared" si="4"/>
        <v>83.218900284472852</v>
      </c>
      <c r="I116" s="170">
        <f t="shared" si="8"/>
        <v>83.218900284472852</v>
      </c>
      <c r="J116" s="170">
        <f t="shared" si="6"/>
        <v>133345.60000000001</v>
      </c>
      <c r="K116" s="180">
        <f t="shared" si="7"/>
        <v>906.68844525105874</v>
      </c>
      <c r="L116" s="39"/>
    </row>
    <row r="117" spans="1:12" s="6" customFormat="1" x14ac:dyDescent="0.3">
      <c r="A117" s="108">
        <v>1090</v>
      </c>
      <c r="B117" s="92">
        <v>1141</v>
      </c>
      <c r="C117" s="74" t="s">
        <v>43</v>
      </c>
      <c r="D117" s="75">
        <v>559204.5</v>
      </c>
      <c r="E117" s="75">
        <v>833557.88</v>
      </c>
      <c r="F117" s="75">
        <v>833557.88</v>
      </c>
      <c r="G117" s="75">
        <v>833556.05</v>
      </c>
      <c r="H117" s="170">
        <f t="shared" si="4"/>
        <v>99.999780459156611</v>
      </c>
      <c r="I117" s="170">
        <f t="shared" si="8"/>
        <v>99.999780459156611</v>
      </c>
      <c r="J117" s="170">
        <f t="shared" si="6"/>
        <v>274351.55000000005</v>
      </c>
      <c r="K117" s="180">
        <f t="shared" si="7"/>
        <v>149.0610411754555</v>
      </c>
      <c r="L117" s="39"/>
    </row>
    <row r="118" spans="1:12" s="6" customFormat="1" ht="26.4" x14ac:dyDescent="0.3">
      <c r="A118" s="94" t="s">
        <v>38</v>
      </c>
      <c r="B118" s="92">
        <v>1151</v>
      </c>
      <c r="C118" s="74" t="s">
        <v>47</v>
      </c>
      <c r="D118" s="75">
        <v>1446827</v>
      </c>
      <c r="E118" s="75">
        <v>5195</v>
      </c>
      <c r="F118" s="75">
        <v>5195</v>
      </c>
      <c r="G118" s="75">
        <v>5195</v>
      </c>
      <c r="H118" s="170">
        <f t="shared" si="4"/>
        <v>100</v>
      </c>
      <c r="I118" s="170">
        <f t="shared" si="8"/>
        <v>100</v>
      </c>
      <c r="J118" s="170">
        <f t="shared" si="6"/>
        <v>-1441632</v>
      </c>
      <c r="K118" s="180">
        <f t="shared" si="7"/>
        <v>0.35906158787470793</v>
      </c>
      <c r="L118" s="39"/>
    </row>
    <row r="119" spans="1:12" s="6" customFormat="1" ht="39.6" x14ac:dyDescent="0.3">
      <c r="A119" s="94">
        <v>1161</v>
      </c>
      <c r="B119" s="96">
        <v>1272</v>
      </c>
      <c r="C119" s="80" t="s">
        <v>151</v>
      </c>
      <c r="D119" s="98">
        <v>0</v>
      </c>
      <c r="E119" s="98">
        <v>235941.44</v>
      </c>
      <c r="F119" s="98">
        <v>235941.44</v>
      </c>
      <c r="G119" s="98">
        <v>235941.44</v>
      </c>
      <c r="H119" s="170">
        <f t="shared" si="4"/>
        <v>100</v>
      </c>
      <c r="I119" s="170">
        <f t="shared" si="8"/>
        <v>100</v>
      </c>
      <c r="J119" s="170">
        <f t="shared" si="6"/>
        <v>235941.44</v>
      </c>
      <c r="K119" s="180" t="e">
        <f t="shared" si="7"/>
        <v>#DIV/0!</v>
      </c>
      <c r="L119" s="39"/>
    </row>
    <row r="120" spans="1:12" x14ac:dyDescent="0.3">
      <c r="A120" s="94">
        <v>1170</v>
      </c>
      <c r="B120" s="85"/>
      <c r="C120" s="86" t="s">
        <v>56</v>
      </c>
      <c r="D120" s="87">
        <f>D121+D122</f>
        <v>43000</v>
      </c>
      <c r="E120" s="87">
        <f>E121+E122</f>
        <v>859500</v>
      </c>
      <c r="F120" s="87">
        <f>F121+F122</f>
        <v>859500</v>
      </c>
      <c r="G120" s="87">
        <f>G121+G122</f>
        <v>814199</v>
      </c>
      <c r="H120" s="181">
        <f t="shared" si="4"/>
        <v>94.729377545084347</v>
      </c>
      <c r="I120" s="181">
        <f t="shared" si="8"/>
        <v>94.729377545084347</v>
      </c>
      <c r="J120" s="181">
        <f t="shared" si="6"/>
        <v>771199</v>
      </c>
      <c r="K120" s="182">
        <f t="shared" ref="K120:K122" si="9">G120/D120*100</f>
        <v>1893.486046511628</v>
      </c>
      <c r="L120" s="39"/>
    </row>
    <row r="121" spans="1:12" s="6" customFormat="1" x14ac:dyDescent="0.3">
      <c r="A121" s="183"/>
      <c r="B121" s="92">
        <v>2010</v>
      </c>
      <c r="C121" s="74" t="s">
        <v>57</v>
      </c>
      <c r="D121" s="75">
        <v>0</v>
      </c>
      <c r="E121" s="75">
        <v>646700</v>
      </c>
      <c r="F121" s="75">
        <v>646700</v>
      </c>
      <c r="G121" s="75">
        <v>601400</v>
      </c>
      <c r="H121" s="169">
        <f t="shared" ref="H121:H122" si="10">G121/E121*100</f>
        <v>92.995206432658108</v>
      </c>
      <c r="I121" s="169">
        <f t="shared" si="8"/>
        <v>92.995206432658108</v>
      </c>
      <c r="J121" s="169">
        <f t="shared" ref="J121:J122" si="11">G121-D121</f>
        <v>601400</v>
      </c>
      <c r="K121" s="184" t="e">
        <f t="shared" si="9"/>
        <v>#DIV/0!</v>
      </c>
      <c r="L121" s="39"/>
    </row>
    <row r="122" spans="1:12" s="6" customFormat="1" ht="26.4" x14ac:dyDescent="0.3">
      <c r="A122" s="178">
        <v>2000</v>
      </c>
      <c r="B122" s="96">
        <v>2111</v>
      </c>
      <c r="C122" s="97" t="s">
        <v>58</v>
      </c>
      <c r="D122" s="98">
        <v>43000</v>
      </c>
      <c r="E122" s="98">
        <v>212800</v>
      </c>
      <c r="F122" s="98">
        <v>212800</v>
      </c>
      <c r="G122" s="98">
        <v>212799</v>
      </c>
      <c r="H122" s="169">
        <f t="shared" si="10"/>
        <v>99.999530075187977</v>
      </c>
      <c r="I122" s="169">
        <f t="shared" si="8"/>
        <v>99.999530075187977</v>
      </c>
      <c r="J122" s="169">
        <f t="shared" si="11"/>
        <v>169799</v>
      </c>
      <c r="K122" s="184">
        <f t="shared" si="9"/>
        <v>494.8813953488372</v>
      </c>
      <c r="L122" s="39"/>
    </row>
    <row r="123" spans="1:12" x14ac:dyDescent="0.3">
      <c r="A123" s="94">
        <v>2111</v>
      </c>
      <c r="B123" s="85"/>
      <c r="C123" s="86" t="s">
        <v>60</v>
      </c>
      <c r="D123" s="176">
        <f>D124+D125+D127+D126</f>
        <v>4614298.7300000004</v>
      </c>
      <c r="E123" s="176">
        <f>E124+E125+E127+E126</f>
        <v>4216593.96</v>
      </c>
      <c r="F123" s="176">
        <f>F124+F125+F127+F126</f>
        <v>4216593.96</v>
      </c>
      <c r="G123" s="176">
        <f>G124+G125+G127+G126</f>
        <v>4160165.66</v>
      </c>
      <c r="H123" s="63">
        <f t="shared" si="4"/>
        <v>98.661756371723314</v>
      </c>
      <c r="I123" s="63"/>
      <c r="J123" s="63">
        <f t="shared" si="6"/>
        <v>-454133.0700000003</v>
      </c>
      <c r="K123" s="65">
        <f t="shared" si="7"/>
        <v>90.158134603478516</v>
      </c>
      <c r="L123" s="39"/>
    </row>
    <row r="124" spans="1:12" s="6" customFormat="1" ht="39.6" x14ac:dyDescent="0.3">
      <c r="A124" s="183"/>
      <c r="B124" s="90">
        <v>3104</v>
      </c>
      <c r="C124" s="68" t="s">
        <v>65</v>
      </c>
      <c r="D124" s="69">
        <v>2079340.26</v>
      </c>
      <c r="E124" s="69">
        <v>1432970</v>
      </c>
      <c r="F124" s="69">
        <v>1432970</v>
      </c>
      <c r="G124" s="69">
        <v>1376541.7</v>
      </c>
      <c r="H124" s="165">
        <f t="shared" si="4"/>
        <v>96.062143659671875</v>
      </c>
      <c r="I124" s="165">
        <f t="shared" si="8"/>
        <v>96.062143659671875</v>
      </c>
      <c r="J124" s="165">
        <f t="shared" si="6"/>
        <v>-702798.56</v>
      </c>
      <c r="K124" s="179">
        <f t="shared" si="7"/>
        <v>66.200887198711769</v>
      </c>
      <c r="L124" s="39"/>
    </row>
    <row r="125" spans="1:12" s="6" customFormat="1" ht="26.4" x14ac:dyDescent="0.3">
      <c r="A125" s="178">
        <v>3000</v>
      </c>
      <c r="B125" s="109">
        <v>3121</v>
      </c>
      <c r="C125" s="80" t="s">
        <v>67</v>
      </c>
      <c r="D125" s="81">
        <v>681133.86</v>
      </c>
      <c r="E125" s="81">
        <v>718509.15</v>
      </c>
      <c r="F125" s="81">
        <v>718509.15</v>
      </c>
      <c r="G125" s="81">
        <v>718509.15</v>
      </c>
      <c r="H125" s="170">
        <f t="shared" si="4"/>
        <v>100</v>
      </c>
      <c r="I125" s="166">
        <f t="shared" si="8"/>
        <v>100</v>
      </c>
      <c r="J125" s="170">
        <f t="shared" si="6"/>
        <v>37375.290000000037</v>
      </c>
      <c r="K125" s="185">
        <f t="shared" si="7"/>
        <v>105.48721656562485</v>
      </c>
      <c r="L125" s="39"/>
    </row>
    <row r="126" spans="1:12" s="6" customFormat="1" ht="66" x14ac:dyDescent="0.3">
      <c r="A126" s="186"/>
      <c r="B126" s="109">
        <v>3221</v>
      </c>
      <c r="C126" s="80" t="s">
        <v>152</v>
      </c>
      <c r="D126" s="81">
        <v>0</v>
      </c>
      <c r="E126" s="81">
        <v>2029238</v>
      </c>
      <c r="F126" s="81">
        <v>2029238</v>
      </c>
      <c r="G126" s="81">
        <v>2029238</v>
      </c>
      <c r="H126" s="170">
        <f t="shared" si="4"/>
        <v>100</v>
      </c>
      <c r="I126" s="166">
        <f t="shared" si="8"/>
        <v>100</v>
      </c>
      <c r="J126" s="170">
        <f t="shared" si="6"/>
        <v>2029238</v>
      </c>
      <c r="K126" s="185" t="e">
        <f t="shared" si="7"/>
        <v>#DIV/0!</v>
      </c>
      <c r="L126" s="39"/>
    </row>
    <row r="127" spans="1:12" s="6" customFormat="1" ht="26.4" x14ac:dyDescent="0.3">
      <c r="A127" s="66" t="s">
        <v>64</v>
      </c>
      <c r="B127" s="112">
        <v>3242</v>
      </c>
      <c r="C127" s="113" t="s">
        <v>72</v>
      </c>
      <c r="D127" s="114">
        <v>1853824.61</v>
      </c>
      <c r="E127" s="114">
        <v>35876.81</v>
      </c>
      <c r="F127" s="114">
        <v>35876.81</v>
      </c>
      <c r="G127" s="114">
        <v>35876.81</v>
      </c>
      <c r="H127" s="170">
        <f t="shared" si="4"/>
        <v>100</v>
      </c>
      <c r="I127" s="187">
        <f t="shared" si="8"/>
        <v>100</v>
      </c>
      <c r="J127" s="170">
        <f t="shared" si="6"/>
        <v>-1817947.8</v>
      </c>
      <c r="K127" s="185"/>
      <c r="L127" s="39"/>
    </row>
    <row r="128" spans="1:12" x14ac:dyDescent="0.3">
      <c r="A128" s="78" t="s">
        <v>66</v>
      </c>
      <c r="B128" s="85"/>
      <c r="C128" s="86" t="s">
        <v>73</v>
      </c>
      <c r="D128" s="176">
        <f>D129+D130+D131+D132</f>
        <v>159924.47</v>
      </c>
      <c r="E128" s="176">
        <f>E129+E130+E131+E132</f>
        <v>1555907.07</v>
      </c>
      <c r="F128" s="176">
        <f>F129+F130+F131+F132</f>
        <v>1555907.07</v>
      </c>
      <c r="G128" s="176">
        <f>G129+G130+G131+G132</f>
        <v>1491929.82</v>
      </c>
      <c r="H128" s="63">
        <f t="shared" si="4"/>
        <v>95.888105965094695</v>
      </c>
      <c r="I128" s="63"/>
      <c r="J128" s="63">
        <f t="shared" si="6"/>
        <v>1332005.3500000001</v>
      </c>
      <c r="K128" s="65">
        <f t="shared" si="7"/>
        <v>932.89652296487213</v>
      </c>
      <c r="L128" s="39"/>
    </row>
    <row r="129" spans="1:15" s="6" customFormat="1" x14ac:dyDescent="0.3">
      <c r="A129" s="111"/>
      <c r="B129" s="90">
        <v>4030</v>
      </c>
      <c r="C129" s="68" t="s">
        <v>75</v>
      </c>
      <c r="D129" s="69">
        <v>96434.58</v>
      </c>
      <c r="E129" s="69">
        <v>325389.90000000002</v>
      </c>
      <c r="F129" s="69">
        <v>325389.90000000002</v>
      </c>
      <c r="G129" s="69">
        <v>325321.65000000002</v>
      </c>
      <c r="H129" s="165">
        <f t="shared" si="4"/>
        <v>99.979025163350187</v>
      </c>
      <c r="I129" s="165">
        <f t="shared" si="8"/>
        <v>99.979025163350187</v>
      </c>
      <c r="J129" s="165">
        <f t="shared" si="6"/>
        <v>228887.07</v>
      </c>
      <c r="K129" s="185">
        <f t="shared" si="7"/>
        <v>337.34957937287641</v>
      </c>
      <c r="L129" s="39"/>
    </row>
    <row r="130" spans="1:15" s="6" customFormat="1" x14ac:dyDescent="0.3">
      <c r="A130" s="178">
        <v>4000</v>
      </c>
      <c r="B130" s="92">
        <v>4040</v>
      </c>
      <c r="C130" s="74" t="s">
        <v>77</v>
      </c>
      <c r="D130" s="75">
        <v>0</v>
      </c>
      <c r="E130" s="75">
        <v>667933.67000000004</v>
      </c>
      <c r="F130" s="75">
        <v>667933.67000000004</v>
      </c>
      <c r="G130" s="75">
        <v>665036.67000000004</v>
      </c>
      <c r="H130" s="165">
        <f t="shared" ref="H130:H135" si="12">G130/E130*100</f>
        <v>99.566274297865533</v>
      </c>
      <c r="I130" s="165">
        <f t="shared" si="8"/>
        <v>99.566274297865533</v>
      </c>
      <c r="J130" s="165">
        <f t="shared" ref="J130:J135" si="13">G130-D130</f>
        <v>665036.67000000004</v>
      </c>
      <c r="K130" s="185" t="e">
        <f t="shared" ref="K130:K135" si="14">G130/D130*100</f>
        <v>#DIV/0!</v>
      </c>
      <c r="L130" s="39"/>
    </row>
    <row r="131" spans="1:15" s="6" customFormat="1" ht="26.4" x14ac:dyDescent="0.3">
      <c r="A131" s="66" t="s">
        <v>74</v>
      </c>
      <c r="B131" s="109">
        <v>4060</v>
      </c>
      <c r="C131" s="80" t="s">
        <v>79</v>
      </c>
      <c r="D131" s="81">
        <v>54719.89</v>
      </c>
      <c r="E131" s="81">
        <v>562583.5</v>
      </c>
      <c r="F131" s="81">
        <v>562583.5</v>
      </c>
      <c r="G131" s="81">
        <v>501571.5</v>
      </c>
      <c r="H131" s="165">
        <f t="shared" si="12"/>
        <v>89.155032097457536</v>
      </c>
      <c r="I131" s="165">
        <f t="shared" si="8"/>
        <v>89.155032097457536</v>
      </c>
      <c r="J131" s="165">
        <f t="shared" si="13"/>
        <v>446851.61</v>
      </c>
      <c r="K131" s="185">
        <f t="shared" si="14"/>
        <v>916.61642594676266</v>
      </c>
      <c r="L131" s="39"/>
    </row>
    <row r="132" spans="1:15" s="6" customFormat="1" x14ac:dyDescent="0.3">
      <c r="A132" s="72" t="s">
        <v>76</v>
      </c>
      <c r="B132" s="112">
        <v>4082</v>
      </c>
      <c r="C132" s="113" t="s">
        <v>83</v>
      </c>
      <c r="D132" s="114">
        <v>8770</v>
      </c>
      <c r="E132" s="114">
        <v>0</v>
      </c>
      <c r="F132" s="114">
        <v>0</v>
      </c>
      <c r="G132" s="114">
        <v>0</v>
      </c>
      <c r="H132" s="165" t="e">
        <f t="shared" si="12"/>
        <v>#DIV/0!</v>
      </c>
      <c r="I132" s="165" t="e">
        <f t="shared" si="8"/>
        <v>#DIV/0!</v>
      </c>
      <c r="J132" s="165">
        <f t="shared" si="13"/>
        <v>-8770</v>
      </c>
      <c r="K132" s="185">
        <f t="shared" si="14"/>
        <v>0</v>
      </c>
      <c r="L132" s="39"/>
    </row>
    <row r="133" spans="1:15" x14ac:dyDescent="0.3">
      <c r="A133" s="78" t="s">
        <v>78</v>
      </c>
      <c r="B133" s="85"/>
      <c r="C133" s="86" t="s">
        <v>84</v>
      </c>
      <c r="D133" s="176">
        <f>D134+D135</f>
        <v>918</v>
      </c>
      <c r="E133" s="176">
        <f>E134+E135</f>
        <v>723.6</v>
      </c>
      <c r="F133" s="176">
        <f>F134+F135</f>
        <v>723.6</v>
      </c>
      <c r="G133" s="176">
        <f>G134+G135</f>
        <v>723.6</v>
      </c>
      <c r="H133" s="63">
        <f t="shared" si="12"/>
        <v>100</v>
      </c>
      <c r="I133" s="63"/>
      <c r="J133" s="63">
        <f t="shared" si="13"/>
        <v>-194.39999999999998</v>
      </c>
      <c r="K133" s="65"/>
      <c r="L133" s="39"/>
    </row>
    <row r="134" spans="1:15" s="6" customFormat="1" ht="26.4" hidden="1" x14ac:dyDescent="0.3">
      <c r="A134" s="111"/>
      <c r="B134" s="90">
        <v>5011</v>
      </c>
      <c r="C134" s="74" t="s">
        <v>86</v>
      </c>
      <c r="D134" s="69">
        <v>0</v>
      </c>
      <c r="E134" s="69">
        <v>0</v>
      </c>
      <c r="F134" s="69">
        <v>0</v>
      </c>
      <c r="G134" s="69">
        <v>0</v>
      </c>
      <c r="H134" s="165" t="e">
        <f t="shared" si="12"/>
        <v>#DIV/0!</v>
      </c>
      <c r="I134" s="165" t="e">
        <f t="shared" si="8"/>
        <v>#DIV/0!</v>
      </c>
      <c r="J134" s="165">
        <f t="shared" si="13"/>
        <v>0</v>
      </c>
      <c r="K134" s="185" t="e">
        <f t="shared" si="14"/>
        <v>#DIV/0!</v>
      </c>
      <c r="L134" s="39"/>
    </row>
    <row r="135" spans="1:15" s="6" customFormat="1" ht="26.4" x14ac:dyDescent="0.3">
      <c r="A135" s="178">
        <v>5000</v>
      </c>
      <c r="B135" s="112">
        <v>5031</v>
      </c>
      <c r="C135" s="113" t="s">
        <v>90</v>
      </c>
      <c r="D135" s="114">
        <v>918</v>
      </c>
      <c r="E135" s="114">
        <v>723.6</v>
      </c>
      <c r="F135" s="114">
        <v>723.6</v>
      </c>
      <c r="G135" s="114">
        <v>723.6</v>
      </c>
      <c r="H135" s="187">
        <f t="shared" si="12"/>
        <v>100</v>
      </c>
      <c r="I135" s="187">
        <f t="shared" si="8"/>
        <v>100</v>
      </c>
      <c r="J135" s="187">
        <f t="shared" si="13"/>
        <v>-194.39999999999998</v>
      </c>
      <c r="K135" s="188">
        <f t="shared" si="14"/>
        <v>78.82352941176471</v>
      </c>
      <c r="L135" s="39"/>
    </row>
    <row r="136" spans="1:15" x14ac:dyDescent="0.3">
      <c r="A136" s="89">
        <v>5011</v>
      </c>
      <c r="B136" s="85"/>
      <c r="C136" s="86" t="s">
        <v>92</v>
      </c>
      <c r="D136" s="176">
        <f>D138+D139+D137+D140</f>
        <v>933397.18</v>
      </c>
      <c r="E136" s="176">
        <f>E138+E139+E137+E140</f>
        <v>7212197.0999999996</v>
      </c>
      <c r="F136" s="176">
        <f>F138+F139+F137+F140</f>
        <v>7212197.0999999996</v>
      </c>
      <c r="G136" s="176">
        <f>G138+G139+G137+G140</f>
        <v>6518937.8900000006</v>
      </c>
      <c r="H136" s="63">
        <f t="shared" si="4"/>
        <v>90.387683525731717</v>
      </c>
      <c r="I136" s="63"/>
      <c r="J136" s="63">
        <f t="shared" si="6"/>
        <v>5585540.7100000009</v>
      </c>
      <c r="K136" s="65">
        <f t="shared" si="7"/>
        <v>698.4098548487151</v>
      </c>
      <c r="L136" s="39"/>
    </row>
    <row r="137" spans="1:15" s="6" customFormat="1" ht="39.6" hidden="1" x14ac:dyDescent="0.3">
      <c r="A137" s="108">
        <v>5031</v>
      </c>
      <c r="B137" s="116">
        <v>6020</v>
      </c>
      <c r="C137" s="74" t="s">
        <v>96</v>
      </c>
      <c r="D137" s="189">
        <v>0</v>
      </c>
      <c r="E137" s="189">
        <v>0</v>
      </c>
      <c r="F137" s="189">
        <v>0</v>
      </c>
      <c r="G137" s="189">
        <v>0</v>
      </c>
      <c r="H137" s="165" t="e">
        <f t="shared" si="4"/>
        <v>#DIV/0!</v>
      </c>
      <c r="I137" s="165" t="e">
        <f t="shared" si="8"/>
        <v>#DIV/0!</v>
      </c>
      <c r="J137" s="165">
        <f t="shared" si="6"/>
        <v>0</v>
      </c>
      <c r="K137" s="185" t="e">
        <f t="shared" si="7"/>
        <v>#DIV/0!</v>
      </c>
      <c r="L137" s="39"/>
    </row>
    <row r="138" spans="1:15" s="6" customFormat="1" x14ac:dyDescent="0.3">
      <c r="A138" s="178">
        <v>6000</v>
      </c>
      <c r="B138" s="92">
        <v>6030</v>
      </c>
      <c r="C138" s="74" t="s">
        <v>98</v>
      </c>
      <c r="D138" s="75">
        <v>805657.18</v>
      </c>
      <c r="E138" s="75">
        <v>1308910.1000000001</v>
      </c>
      <c r="F138" s="75">
        <v>1308910.1000000001</v>
      </c>
      <c r="G138" s="75">
        <v>1221597.1000000001</v>
      </c>
      <c r="H138" s="165">
        <f t="shared" ref="H138:H170" si="15">G138/E138*100</f>
        <v>93.329335605248971</v>
      </c>
      <c r="I138" s="165">
        <f t="shared" si="8"/>
        <v>93.329335605248971</v>
      </c>
      <c r="J138" s="165">
        <f t="shared" ref="J138:J159" si="16">G138-D138</f>
        <v>415939.92000000004</v>
      </c>
      <c r="K138" s="185">
        <f t="shared" ref="K138:K159" si="17">G138/D138*100</f>
        <v>151.62740807448648</v>
      </c>
      <c r="L138" s="39"/>
      <c r="O138" s="6" t="e">
        <v>#DIV/0!</v>
      </c>
    </row>
    <row r="139" spans="1:15" s="6" customFormat="1" x14ac:dyDescent="0.3">
      <c r="A139" s="183">
        <v>6020</v>
      </c>
      <c r="B139" s="109">
        <v>6040</v>
      </c>
      <c r="C139" s="80" t="s">
        <v>100</v>
      </c>
      <c r="D139" s="81">
        <v>127740</v>
      </c>
      <c r="E139" s="81">
        <v>5653287</v>
      </c>
      <c r="F139" s="81">
        <v>5653287</v>
      </c>
      <c r="G139" s="81">
        <v>5297340.79</v>
      </c>
      <c r="H139" s="165">
        <f t="shared" si="15"/>
        <v>93.703730060051797</v>
      </c>
      <c r="I139" s="165">
        <f t="shared" si="8"/>
        <v>93.703730060051797</v>
      </c>
      <c r="J139" s="165">
        <f t="shared" si="16"/>
        <v>5169600.79</v>
      </c>
      <c r="K139" s="185">
        <f t="shared" si="17"/>
        <v>4146.9710270862688</v>
      </c>
      <c r="L139" s="39"/>
    </row>
    <row r="140" spans="1:15" s="6" customFormat="1" ht="26.4" x14ac:dyDescent="0.3">
      <c r="A140" s="72" t="s">
        <v>97</v>
      </c>
      <c r="B140" s="112">
        <v>6090</v>
      </c>
      <c r="C140" s="113" t="s">
        <v>104</v>
      </c>
      <c r="D140" s="190">
        <v>0</v>
      </c>
      <c r="E140" s="190">
        <v>250000</v>
      </c>
      <c r="F140" s="190">
        <v>250000</v>
      </c>
      <c r="G140" s="191">
        <v>0</v>
      </c>
      <c r="H140" s="165">
        <f t="shared" si="15"/>
        <v>0</v>
      </c>
      <c r="I140" s="165">
        <f t="shared" si="8"/>
        <v>0</v>
      </c>
      <c r="J140" s="165">
        <f t="shared" si="16"/>
        <v>0</v>
      </c>
      <c r="K140" s="185" t="e">
        <f t="shared" si="17"/>
        <v>#DIV/0!</v>
      </c>
      <c r="L140" s="39"/>
    </row>
    <row r="141" spans="1:15" x14ac:dyDescent="0.3">
      <c r="A141" s="78" t="s">
        <v>99</v>
      </c>
      <c r="B141" s="85"/>
      <c r="C141" s="86" t="s">
        <v>105</v>
      </c>
      <c r="D141" s="176">
        <f>D142+D143+D144+D146+D147+D148+D145</f>
        <v>1420420.38</v>
      </c>
      <c r="E141" s="176">
        <f>E142+E143+E144+E146+E147+E148+E145</f>
        <v>32555291.66</v>
      </c>
      <c r="F141" s="176">
        <f>F142+F143+F144+F146+F147+F148+F145</f>
        <v>32555291.66</v>
      </c>
      <c r="G141" s="176">
        <f>G142+G143+G144+G146+G147+G148+G145</f>
        <v>12377985.199999999</v>
      </c>
      <c r="H141" s="63">
        <f t="shared" si="15"/>
        <v>38.021423150721049</v>
      </c>
      <c r="I141" s="63"/>
      <c r="J141" s="63">
        <f t="shared" si="16"/>
        <v>10957564.82</v>
      </c>
      <c r="K141" s="65">
        <f t="shared" si="17"/>
        <v>871.43111815954092</v>
      </c>
      <c r="L141" s="39"/>
    </row>
    <row r="142" spans="1:15" s="6" customFormat="1" x14ac:dyDescent="0.3">
      <c r="A142" s="111"/>
      <c r="B142" s="90">
        <v>7130</v>
      </c>
      <c r="C142" s="68" t="s">
        <v>106</v>
      </c>
      <c r="D142" s="69">
        <v>298050</v>
      </c>
      <c r="E142" s="69">
        <v>422131.15</v>
      </c>
      <c r="F142" s="69">
        <v>422131.15</v>
      </c>
      <c r="G142" s="69">
        <v>364990</v>
      </c>
      <c r="H142" s="165">
        <f t="shared" si="15"/>
        <v>86.463649981765144</v>
      </c>
      <c r="I142" s="165">
        <f t="shared" si="8"/>
        <v>86.463649981765144</v>
      </c>
      <c r="J142" s="165">
        <f t="shared" si="16"/>
        <v>66940</v>
      </c>
      <c r="K142" s="180">
        <f t="shared" si="17"/>
        <v>122.45931890622379</v>
      </c>
      <c r="L142" s="39"/>
    </row>
    <row r="143" spans="1:15" s="6" customFormat="1" x14ac:dyDescent="0.3">
      <c r="A143" s="178">
        <v>7000</v>
      </c>
      <c r="B143" s="92">
        <v>7321</v>
      </c>
      <c r="C143" s="74" t="s">
        <v>153</v>
      </c>
      <c r="D143" s="75">
        <v>0</v>
      </c>
      <c r="E143" s="75">
        <v>2132727</v>
      </c>
      <c r="F143" s="75">
        <v>2132727</v>
      </c>
      <c r="G143" s="75">
        <v>172761</v>
      </c>
      <c r="H143" s="165">
        <f t="shared" si="15"/>
        <v>8.1004741816463159</v>
      </c>
      <c r="I143" s="165">
        <f t="shared" si="8"/>
        <v>8.1004741816463159</v>
      </c>
      <c r="J143" s="165">
        <f t="shared" si="16"/>
        <v>172761</v>
      </c>
      <c r="K143" s="185" t="e">
        <f t="shared" si="17"/>
        <v>#DIV/0!</v>
      </c>
      <c r="L143" s="39"/>
    </row>
    <row r="144" spans="1:15" s="6" customFormat="1" ht="39.6" x14ac:dyDescent="0.3">
      <c r="A144" s="66" t="s">
        <v>154</v>
      </c>
      <c r="B144" s="92">
        <v>7363</v>
      </c>
      <c r="C144" s="74" t="s">
        <v>155</v>
      </c>
      <c r="D144" s="75">
        <v>719202.38</v>
      </c>
      <c r="E144" s="75">
        <v>3180797.62</v>
      </c>
      <c r="F144" s="75">
        <v>3180797.62</v>
      </c>
      <c r="G144" s="75">
        <v>3180797.62</v>
      </c>
      <c r="H144" s="165">
        <f t="shared" si="15"/>
        <v>100</v>
      </c>
      <c r="I144" s="165">
        <f t="shared" si="8"/>
        <v>100</v>
      </c>
      <c r="J144" s="165">
        <f t="shared" si="16"/>
        <v>2461595.2400000002</v>
      </c>
      <c r="K144" s="185">
        <f t="shared" si="17"/>
        <v>442.26739349778018</v>
      </c>
      <c r="L144" s="39"/>
    </row>
    <row r="145" spans="1:12" s="6" customFormat="1" ht="66" x14ac:dyDescent="0.3">
      <c r="A145" s="66"/>
      <c r="B145" s="96">
        <v>7384</v>
      </c>
      <c r="C145" s="80" t="s">
        <v>156</v>
      </c>
      <c r="D145" s="98"/>
      <c r="E145" s="98">
        <v>14845726</v>
      </c>
      <c r="F145" s="98">
        <v>14845726</v>
      </c>
      <c r="G145" s="98">
        <v>518284</v>
      </c>
      <c r="H145" s="166">
        <f t="shared" si="15"/>
        <v>3.4911327340946476</v>
      </c>
      <c r="I145" s="166">
        <f t="shared" si="8"/>
        <v>3.4911327340946476</v>
      </c>
      <c r="J145" s="166"/>
      <c r="K145" s="185"/>
      <c r="L145" s="39"/>
    </row>
    <row r="146" spans="1:12" s="6" customFormat="1" x14ac:dyDescent="0.3">
      <c r="A146" s="72" t="s">
        <v>157</v>
      </c>
      <c r="B146" s="100">
        <v>7390</v>
      </c>
      <c r="C146" s="74" t="s">
        <v>109</v>
      </c>
      <c r="D146" s="75">
        <v>398368</v>
      </c>
      <c r="E146" s="75">
        <v>2990750</v>
      </c>
      <c r="F146" s="75">
        <v>2990750</v>
      </c>
      <c r="G146" s="75">
        <v>1747152.23</v>
      </c>
      <c r="H146" s="169">
        <f t="shared" si="15"/>
        <v>58.418531472038779</v>
      </c>
      <c r="I146" s="169">
        <f t="shared" si="8"/>
        <v>58.418531472038779</v>
      </c>
      <c r="J146" s="169">
        <f t="shared" si="16"/>
        <v>1348784.23</v>
      </c>
      <c r="K146" s="184">
        <f t="shared" si="17"/>
        <v>438.57745351032207</v>
      </c>
      <c r="L146" s="39"/>
    </row>
    <row r="147" spans="1:12" s="6" customFormat="1" ht="26.4" x14ac:dyDescent="0.3">
      <c r="A147" s="72" t="s">
        <v>158</v>
      </c>
      <c r="B147" s="109">
        <v>7461</v>
      </c>
      <c r="C147" s="80" t="s">
        <v>114</v>
      </c>
      <c r="D147" s="81">
        <v>4800</v>
      </c>
      <c r="E147" s="81">
        <v>8983159.8900000006</v>
      </c>
      <c r="F147" s="81">
        <v>8983159.8900000006</v>
      </c>
      <c r="G147" s="81">
        <v>6394000.3499999996</v>
      </c>
      <c r="H147" s="165">
        <f t="shared" si="15"/>
        <v>71.177630458495585</v>
      </c>
      <c r="I147" s="165">
        <f t="shared" si="8"/>
        <v>71.177630458495585</v>
      </c>
      <c r="J147" s="165">
        <f t="shared" si="16"/>
        <v>6389200.3499999996</v>
      </c>
      <c r="K147" s="185">
        <f t="shared" si="17"/>
        <v>133208.34062499998</v>
      </c>
      <c r="L147" s="39"/>
    </row>
    <row r="148" spans="1:12" s="6" customFormat="1" ht="28.5" hidden="1" customHeight="1" x14ac:dyDescent="0.3">
      <c r="A148" s="183"/>
      <c r="B148" s="112">
        <v>7700</v>
      </c>
      <c r="C148" s="113" t="s">
        <v>120</v>
      </c>
      <c r="D148" s="114">
        <v>0</v>
      </c>
      <c r="E148" s="114">
        <v>0</v>
      </c>
      <c r="F148" s="114">
        <v>0</v>
      </c>
      <c r="G148" s="114">
        <v>0</v>
      </c>
      <c r="H148" s="165" t="e">
        <f t="shared" si="15"/>
        <v>#DIV/0!</v>
      </c>
      <c r="I148" s="165" t="e">
        <f t="shared" si="8"/>
        <v>#DIV/0!</v>
      </c>
      <c r="J148" s="165">
        <f t="shared" si="16"/>
        <v>0</v>
      </c>
      <c r="K148" s="185" t="e">
        <f t="shared" si="17"/>
        <v>#DIV/0!</v>
      </c>
      <c r="L148" s="39"/>
    </row>
    <row r="149" spans="1:12" ht="28.5" customHeight="1" x14ac:dyDescent="0.3">
      <c r="A149" s="183"/>
      <c r="B149" s="192"/>
      <c r="C149" s="86" t="s">
        <v>121</v>
      </c>
      <c r="D149" s="193">
        <f>D151+D153+D150+D152</f>
        <v>4956.3999999999996</v>
      </c>
      <c r="E149" s="193">
        <f>E151+E153+E150+E152</f>
        <v>8677785.3499999996</v>
      </c>
      <c r="F149" s="193">
        <f>F151+F153+F150+F152</f>
        <v>8677785.3499999996</v>
      </c>
      <c r="G149" s="193">
        <f>G151+G153+G150+G152</f>
        <v>7826479.3499999996</v>
      </c>
      <c r="H149" s="63">
        <f t="shared" si="15"/>
        <v>90.189824181350602</v>
      </c>
      <c r="I149" s="63"/>
      <c r="J149" s="63">
        <f t="shared" si="16"/>
        <v>7821522.9499999993</v>
      </c>
      <c r="K149" s="65"/>
      <c r="L149" s="39"/>
    </row>
    <row r="150" spans="1:12" s="6" customFormat="1" ht="37.5" customHeight="1" x14ac:dyDescent="0.3">
      <c r="A150" s="183"/>
      <c r="B150" s="194">
        <v>8110</v>
      </c>
      <c r="C150" s="195" t="s">
        <v>123</v>
      </c>
      <c r="D150" s="155">
        <v>1266.4000000000001</v>
      </c>
      <c r="E150" s="155">
        <v>365420.02</v>
      </c>
      <c r="F150" s="155">
        <v>365420.02</v>
      </c>
      <c r="G150" s="155">
        <v>365420.02</v>
      </c>
      <c r="H150" s="169">
        <f t="shared" si="15"/>
        <v>100</v>
      </c>
      <c r="I150" s="169">
        <f t="shared" si="8"/>
        <v>100</v>
      </c>
      <c r="J150" s="169">
        <f t="shared" si="16"/>
        <v>364153.62</v>
      </c>
      <c r="K150" s="119">
        <f t="shared" si="17"/>
        <v>28855.023689197726</v>
      </c>
      <c r="L150" s="39"/>
    </row>
    <row r="151" spans="1:12" s="6" customFormat="1" x14ac:dyDescent="0.3">
      <c r="A151" s="178">
        <v>8000</v>
      </c>
      <c r="B151" s="90">
        <v>8130</v>
      </c>
      <c r="C151" s="68" t="s">
        <v>125</v>
      </c>
      <c r="D151" s="69">
        <v>1536</v>
      </c>
      <c r="E151" s="75">
        <v>46040</v>
      </c>
      <c r="F151" s="75">
        <v>46040</v>
      </c>
      <c r="G151" s="75">
        <v>46040</v>
      </c>
      <c r="H151" s="169">
        <f t="shared" si="15"/>
        <v>100</v>
      </c>
      <c r="I151" s="169">
        <f t="shared" si="8"/>
        <v>100</v>
      </c>
      <c r="J151" s="169">
        <f t="shared" si="16"/>
        <v>44504</v>
      </c>
      <c r="K151" s="119">
        <f t="shared" si="17"/>
        <v>2997.395833333333</v>
      </c>
      <c r="L151" s="39"/>
    </row>
    <row r="152" spans="1:12" s="6" customFormat="1" x14ac:dyDescent="0.3">
      <c r="A152" s="196"/>
      <c r="B152" s="96">
        <v>8230</v>
      </c>
      <c r="C152" s="97" t="s">
        <v>127</v>
      </c>
      <c r="D152" s="98">
        <v>2154</v>
      </c>
      <c r="E152" s="75">
        <v>8062325.3300000001</v>
      </c>
      <c r="F152" s="75">
        <v>8062325.3300000001</v>
      </c>
      <c r="G152" s="75">
        <v>7415019.3300000001</v>
      </c>
      <c r="H152" s="169">
        <f t="shared" si="15"/>
        <v>91.971224510236922</v>
      </c>
      <c r="I152" s="169">
        <f t="shared" si="8"/>
        <v>91.971224510236922</v>
      </c>
      <c r="J152" s="169">
        <f t="shared" si="16"/>
        <v>7412865.3300000001</v>
      </c>
      <c r="K152" s="119">
        <f t="shared" si="17"/>
        <v>344244.16573816154</v>
      </c>
      <c r="L152" s="39"/>
    </row>
    <row r="153" spans="1:12" s="6" customFormat="1" x14ac:dyDescent="0.3">
      <c r="A153" s="66" t="s">
        <v>124</v>
      </c>
      <c r="B153" s="109">
        <v>8312</v>
      </c>
      <c r="C153" s="80" t="s">
        <v>159</v>
      </c>
      <c r="D153" s="81">
        <v>0</v>
      </c>
      <c r="E153" s="81">
        <v>204000</v>
      </c>
      <c r="F153" s="81">
        <v>204000</v>
      </c>
      <c r="G153" s="81">
        <v>0</v>
      </c>
      <c r="H153" s="169">
        <f t="shared" si="15"/>
        <v>0</v>
      </c>
      <c r="I153" s="169">
        <f t="shared" si="8"/>
        <v>0</v>
      </c>
      <c r="J153" s="169">
        <f t="shared" si="16"/>
        <v>0</v>
      </c>
      <c r="K153" s="119" t="e">
        <f t="shared" si="17"/>
        <v>#DIV/0!</v>
      </c>
      <c r="L153" s="39"/>
    </row>
    <row r="154" spans="1:12" ht="28.5" customHeight="1" x14ac:dyDescent="0.3">
      <c r="A154" s="183"/>
      <c r="B154" s="192"/>
      <c r="C154" s="86" t="s">
        <v>131</v>
      </c>
      <c r="D154" s="193">
        <f>D155</f>
        <v>0</v>
      </c>
      <c r="E154" s="193">
        <f t="shared" ref="E154:G154" si="18">E155</f>
        <v>750000</v>
      </c>
      <c r="F154" s="193">
        <f t="shared" si="18"/>
        <v>750000</v>
      </c>
      <c r="G154" s="193">
        <f t="shared" si="18"/>
        <v>748800</v>
      </c>
      <c r="H154" s="63">
        <f t="shared" si="15"/>
        <v>99.839999999999989</v>
      </c>
      <c r="I154" s="63"/>
      <c r="J154" s="63">
        <f t="shared" si="16"/>
        <v>748800</v>
      </c>
      <c r="K154" s="65"/>
      <c r="L154" s="39"/>
    </row>
    <row r="155" spans="1:12" s="6" customFormat="1" ht="39.6" x14ac:dyDescent="0.3">
      <c r="A155" s="111"/>
      <c r="B155" s="197">
        <v>9800</v>
      </c>
      <c r="C155" s="198" t="s">
        <v>135</v>
      </c>
      <c r="D155" s="98">
        <v>0</v>
      </c>
      <c r="E155" s="98">
        <v>750000</v>
      </c>
      <c r="F155" s="98">
        <v>750000</v>
      </c>
      <c r="G155" s="98">
        <v>748800</v>
      </c>
      <c r="H155" s="166">
        <f t="shared" si="15"/>
        <v>99.839999999999989</v>
      </c>
      <c r="I155" s="166">
        <f t="shared" si="8"/>
        <v>99.839999999999989</v>
      </c>
      <c r="J155" s="166">
        <f t="shared" si="16"/>
        <v>748800</v>
      </c>
      <c r="K155" s="199"/>
      <c r="L155" s="39"/>
    </row>
    <row r="156" spans="1:12" ht="15.6" x14ac:dyDescent="0.3">
      <c r="A156" s="111"/>
      <c r="B156" s="200"/>
      <c r="C156" s="201" t="s">
        <v>160</v>
      </c>
      <c r="D156" s="202">
        <f>D107+D111+D123+D128+D136+D141+D149+D133+D120+D154</f>
        <v>16996638.43</v>
      </c>
      <c r="E156" s="202">
        <f t="shared" ref="E156:G156" si="19">E107+E111+E123+E128+E136+E141+E149+E133+E120+E154</f>
        <v>82734422.549999997</v>
      </c>
      <c r="F156" s="202">
        <f>F107+F111+F123+F128+F136+F141+F149+F133+F120+F154</f>
        <v>82734422.549999997</v>
      </c>
      <c r="G156" s="202">
        <f t="shared" si="19"/>
        <v>59641721.24000001</v>
      </c>
      <c r="H156" s="203">
        <f t="shared" si="15"/>
        <v>72.088157990050547</v>
      </c>
      <c r="I156" s="203">
        <f t="shared" si="8"/>
        <v>72.088157990050547</v>
      </c>
      <c r="J156" s="203">
        <f t="shared" si="16"/>
        <v>42645082.81000001</v>
      </c>
      <c r="K156" s="204">
        <f t="shared" si="17"/>
        <v>350.90304171399623</v>
      </c>
      <c r="L156" s="39"/>
    </row>
    <row r="157" spans="1:12" x14ac:dyDescent="0.3">
      <c r="A157" s="78" t="s">
        <v>161</v>
      </c>
      <c r="B157" s="205"/>
      <c r="C157" s="206" t="s">
        <v>162</v>
      </c>
      <c r="D157" s="207"/>
      <c r="E157" s="207"/>
      <c r="F157" s="207"/>
      <c r="G157" s="207"/>
      <c r="H157" s="208"/>
      <c r="I157" s="208"/>
      <c r="J157" s="208"/>
      <c r="K157" s="209"/>
      <c r="L157" s="39"/>
    </row>
    <row r="158" spans="1:12" s="6" customFormat="1" ht="26.4" x14ac:dyDescent="0.3">
      <c r="A158" s="210" t="s">
        <v>137</v>
      </c>
      <c r="B158" s="211">
        <v>8831</v>
      </c>
      <c r="C158" s="212" t="s">
        <v>139</v>
      </c>
      <c r="D158" s="213">
        <v>0</v>
      </c>
      <c r="E158" s="213">
        <v>150000</v>
      </c>
      <c r="F158" s="213">
        <v>150000</v>
      </c>
      <c r="G158" s="213">
        <v>0</v>
      </c>
      <c r="H158" s="214">
        <f t="shared" si="15"/>
        <v>0</v>
      </c>
      <c r="I158" s="214">
        <f t="shared" si="8"/>
        <v>0</v>
      </c>
      <c r="J158" s="214">
        <f t="shared" si="16"/>
        <v>0</v>
      </c>
      <c r="K158" s="167" t="e">
        <f t="shared" si="17"/>
        <v>#DIV/0!</v>
      </c>
      <c r="L158" s="39"/>
    </row>
    <row r="159" spans="1:12" s="6" customFormat="1" ht="26.4" x14ac:dyDescent="0.3">
      <c r="A159" s="131"/>
      <c r="B159" s="215">
        <v>8832</v>
      </c>
      <c r="C159" s="216" t="s">
        <v>163</v>
      </c>
      <c r="D159" s="217">
        <v>0</v>
      </c>
      <c r="E159" s="217">
        <v>-150000</v>
      </c>
      <c r="F159" s="217">
        <v>-150000</v>
      </c>
      <c r="G159" s="217">
        <v>-201822.72</v>
      </c>
      <c r="H159" s="187">
        <f t="shared" si="15"/>
        <v>134.54847999999998</v>
      </c>
      <c r="I159" s="187">
        <f t="shared" si="8"/>
        <v>134.54847999999998</v>
      </c>
      <c r="J159" s="187">
        <f t="shared" si="16"/>
        <v>-201822.72</v>
      </c>
      <c r="K159" s="218" t="e">
        <f t="shared" si="17"/>
        <v>#DIV/0!</v>
      </c>
      <c r="L159" s="39"/>
    </row>
    <row r="160" spans="1:12" ht="26.4" x14ac:dyDescent="0.3">
      <c r="A160" s="135">
        <v>8831</v>
      </c>
      <c r="B160" s="219"/>
      <c r="C160" s="220" t="s">
        <v>164</v>
      </c>
      <c r="D160" s="221"/>
      <c r="E160" s="221"/>
      <c r="F160" s="221" t="s">
        <v>165</v>
      </c>
      <c r="G160" s="222"/>
      <c r="H160" s="223"/>
      <c r="I160" s="223"/>
      <c r="J160" s="223"/>
      <c r="K160" s="224"/>
      <c r="L160" s="39"/>
    </row>
    <row r="161" spans="1:12" x14ac:dyDescent="0.3">
      <c r="A161" s="225">
        <v>8832</v>
      </c>
      <c r="B161" s="143">
        <v>200000</v>
      </c>
      <c r="C161" s="35" t="s">
        <v>141</v>
      </c>
      <c r="D161" s="144"/>
      <c r="E161" s="144">
        <f>E162</f>
        <v>37537693.609999999</v>
      </c>
      <c r="F161" s="144"/>
      <c r="G161" s="144">
        <f>G162</f>
        <v>13899659.59</v>
      </c>
      <c r="H161" s="226">
        <f t="shared" si="15"/>
        <v>37.028539191595797</v>
      </c>
      <c r="I161" s="226"/>
      <c r="J161" s="155"/>
      <c r="K161" s="227"/>
      <c r="L161" s="39"/>
    </row>
    <row r="162" spans="1:12" s="13" customFormat="1" ht="15.75" customHeight="1" x14ac:dyDescent="0.3">
      <c r="A162" s="228"/>
      <c r="B162" s="229">
        <v>208000</v>
      </c>
      <c r="C162" s="230" t="s">
        <v>142</v>
      </c>
      <c r="D162" s="231"/>
      <c r="E162" s="231">
        <f>E163+E165</f>
        <v>37537693.609999999</v>
      </c>
      <c r="F162" s="231"/>
      <c r="G162" s="231">
        <f>G163+G165-G164</f>
        <v>13899659.59</v>
      </c>
      <c r="H162" s="172">
        <f t="shared" si="15"/>
        <v>37.028539191595797</v>
      </c>
      <c r="I162" s="172"/>
      <c r="J162" s="232"/>
      <c r="K162" s="233"/>
      <c r="L162" s="234"/>
    </row>
    <row r="163" spans="1:12" s="13" customFormat="1" x14ac:dyDescent="0.3">
      <c r="A163" s="235">
        <v>200000</v>
      </c>
      <c r="B163" s="236">
        <v>208100</v>
      </c>
      <c r="C163" s="237" t="s">
        <v>143</v>
      </c>
      <c r="D163" s="232"/>
      <c r="E163" s="232">
        <v>1293474.05</v>
      </c>
      <c r="F163" s="232"/>
      <c r="G163" s="232">
        <v>2782900.18</v>
      </c>
      <c r="H163" s="169">
        <f t="shared" si="15"/>
        <v>215.14928575490168</v>
      </c>
      <c r="I163" s="169"/>
      <c r="J163" s="232"/>
      <c r="K163" s="233"/>
      <c r="L163" s="234"/>
    </row>
    <row r="164" spans="1:12" s="13" customFormat="1" x14ac:dyDescent="0.3">
      <c r="A164" s="238">
        <v>208000</v>
      </c>
      <c r="B164" s="236">
        <v>208200</v>
      </c>
      <c r="C164" s="237" t="s">
        <v>144</v>
      </c>
      <c r="D164" s="232"/>
      <c r="E164" s="232">
        <v>0</v>
      </c>
      <c r="F164" s="232"/>
      <c r="G164" s="232">
        <v>17889593.649999999</v>
      </c>
      <c r="H164" s="169"/>
      <c r="I164" s="169"/>
      <c r="J164" s="232"/>
      <c r="K164" s="233"/>
      <c r="L164" s="234"/>
    </row>
    <row r="165" spans="1:12" s="13" customFormat="1" ht="27" x14ac:dyDescent="0.3">
      <c r="A165" s="238">
        <v>208100</v>
      </c>
      <c r="B165" s="236">
        <v>208400</v>
      </c>
      <c r="C165" s="237" t="s">
        <v>146</v>
      </c>
      <c r="D165" s="232"/>
      <c r="E165" s="232">
        <v>36244219.560000002</v>
      </c>
      <c r="F165" s="232"/>
      <c r="G165" s="232">
        <v>29006353.059999999</v>
      </c>
      <c r="H165" s="169">
        <f t="shared" si="15"/>
        <v>80.030287345494713</v>
      </c>
      <c r="I165" s="169"/>
      <c r="J165" s="232"/>
      <c r="K165" s="233"/>
      <c r="L165" s="234"/>
    </row>
    <row r="166" spans="1:12" s="13" customFormat="1" x14ac:dyDescent="0.3">
      <c r="A166" s="238"/>
      <c r="B166" s="239">
        <v>600000</v>
      </c>
      <c r="C166" s="230" t="s">
        <v>147</v>
      </c>
      <c r="D166" s="231"/>
      <c r="E166" s="231">
        <f>E167</f>
        <v>37537693.609999999</v>
      </c>
      <c r="F166" s="231"/>
      <c r="G166" s="231">
        <f>G167</f>
        <v>13899659.59</v>
      </c>
      <c r="H166" s="172">
        <f t="shared" si="15"/>
        <v>37.028539191595797</v>
      </c>
      <c r="I166" s="172"/>
      <c r="J166" s="232"/>
      <c r="K166" s="233"/>
      <c r="L166" s="234"/>
    </row>
    <row r="167" spans="1:12" s="13" customFormat="1" x14ac:dyDescent="0.3">
      <c r="A167" s="238">
        <v>208400</v>
      </c>
      <c r="B167" s="239">
        <v>602000</v>
      </c>
      <c r="C167" s="230" t="s">
        <v>148</v>
      </c>
      <c r="D167" s="231"/>
      <c r="E167" s="231">
        <f>E168+E170</f>
        <v>37537693.609999999</v>
      </c>
      <c r="F167" s="231"/>
      <c r="G167" s="231">
        <f>G168+G170-G169</f>
        <v>13899659.59</v>
      </c>
      <c r="H167" s="172">
        <f t="shared" si="15"/>
        <v>37.028539191595797</v>
      </c>
      <c r="I167" s="172"/>
      <c r="J167" s="232"/>
      <c r="K167" s="233"/>
      <c r="L167" s="234"/>
    </row>
    <row r="168" spans="1:12" s="13" customFormat="1" x14ac:dyDescent="0.3">
      <c r="A168" s="238">
        <v>600000</v>
      </c>
      <c r="B168" s="236">
        <v>602100</v>
      </c>
      <c r="C168" s="237" t="s">
        <v>143</v>
      </c>
      <c r="D168" s="232"/>
      <c r="E168" s="232">
        <v>1293474.05</v>
      </c>
      <c r="F168" s="232"/>
      <c r="G168" s="232">
        <v>2782900.18</v>
      </c>
      <c r="H168" s="169">
        <f t="shared" si="15"/>
        <v>215.14928575490168</v>
      </c>
      <c r="I168" s="169"/>
      <c r="J168" s="232"/>
      <c r="K168" s="233"/>
      <c r="L168" s="234"/>
    </row>
    <row r="169" spans="1:12" s="13" customFormat="1" x14ac:dyDescent="0.3">
      <c r="A169" s="238">
        <v>602000</v>
      </c>
      <c r="B169" s="236">
        <v>602200</v>
      </c>
      <c r="C169" s="237" t="s">
        <v>144</v>
      </c>
      <c r="D169" s="232"/>
      <c r="E169" s="232">
        <v>0</v>
      </c>
      <c r="F169" s="232"/>
      <c r="G169" s="232">
        <v>17889593.649999999</v>
      </c>
      <c r="H169" s="169"/>
      <c r="I169" s="169"/>
      <c r="J169" s="232"/>
      <c r="K169" s="233"/>
      <c r="L169" s="234"/>
    </row>
    <row r="170" spans="1:12" s="6" customFormat="1" ht="27" x14ac:dyDescent="0.3">
      <c r="A170" s="156">
        <v>602100</v>
      </c>
      <c r="B170" s="240">
        <v>602400</v>
      </c>
      <c r="C170" s="241" t="s">
        <v>146</v>
      </c>
      <c r="D170" s="242"/>
      <c r="E170" s="242">
        <v>36244219.560000002</v>
      </c>
      <c r="F170" s="242"/>
      <c r="G170" s="242">
        <v>29006353.059999999</v>
      </c>
      <c r="H170" s="187">
        <f t="shared" si="15"/>
        <v>80.030287345494713</v>
      </c>
      <c r="I170" s="187"/>
      <c r="J170" s="242"/>
      <c r="K170" s="243"/>
      <c r="L170" s="39"/>
    </row>
    <row r="171" spans="1:12" x14ac:dyDescent="0.3">
      <c r="A171" s="11"/>
      <c r="B171" s="6"/>
      <c r="C171" s="6"/>
      <c r="D171" s="14"/>
      <c r="E171" s="14"/>
      <c r="F171" s="14"/>
      <c r="G171" s="14"/>
      <c r="H171" s="14"/>
      <c r="I171" s="14"/>
      <c r="J171" s="14"/>
      <c r="K171" s="14"/>
      <c r="L171" s="8"/>
    </row>
    <row r="172" spans="1:12" hidden="1" x14ac:dyDescent="0.3">
      <c r="A172" s="11">
        <v>602400</v>
      </c>
      <c r="B172" s="6"/>
      <c r="C172" s="6" t="s">
        <v>166</v>
      </c>
      <c r="D172" s="6"/>
      <c r="E172" s="14">
        <f>E96+[1]Лист1!$E$106+E99-E90-E97-E92</f>
        <v>-302261481.19999999</v>
      </c>
      <c r="F172" s="6"/>
      <c r="G172" s="15">
        <f>G96+[1]Лист1!$G$106+G99-G90-G97+G98</f>
        <v>-300961134.61000001</v>
      </c>
      <c r="H172" s="6"/>
      <c r="I172" s="6"/>
      <c r="J172" s="6"/>
      <c r="K172" s="6"/>
      <c r="L172" s="8"/>
    </row>
    <row r="173" spans="1:12" hidden="1" x14ac:dyDescent="0.3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8"/>
    </row>
    <row r="174" spans="1:12" hidden="1" x14ac:dyDescent="0.3">
      <c r="A174" s="5"/>
      <c r="B174" s="6"/>
      <c r="C174" s="6"/>
      <c r="D174" s="6"/>
      <c r="E174" s="15"/>
      <c r="F174" s="6"/>
      <c r="G174" s="6"/>
      <c r="H174" s="6"/>
      <c r="I174" s="6"/>
      <c r="J174" s="6"/>
      <c r="K174" s="6"/>
      <c r="L174" s="8"/>
    </row>
    <row r="175" spans="1:12" hidden="1" x14ac:dyDescent="0.3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8"/>
    </row>
    <row r="176" spans="1:12" hidden="1" x14ac:dyDescent="0.3">
      <c r="A176" s="5"/>
      <c r="B176" s="6"/>
      <c r="C176" s="6" t="s">
        <v>167</v>
      </c>
      <c r="D176" s="6"/>
      <c r="E176" s="15">
        <f>E163+[1]Лист1!$E$136+E165-E156+E158+E159-E164</f>
        <v>-38080853.659999996</v>
      </c>
      <c r="F176" s="6"/>
      <c r="G176" s="15">
        <f>G163+[1]Лист1!$G$136-G159-G158+G165-G156-G164</f>
        <v>-39882598.06000001</v>
      </c>
      <c r="H176" s="15"/>
      <c r="I176" s="15"/>
      <c r="J176" s="6"/>
      <c r="K176" s="6"/>
      <c r="L176" s="8"/>
    </row>
    <row r="177" spans="1:18" hidden="1" x14ac:dyDescent="0.3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8"/>
    </row>
    <row r="178" spans="1:18" s="16" customFormat="1" ht="39.75" customHeight="1" x14ac:dyDescent="0.35">
      <c r="A178" s="25" t="s">
        <v>168</v>
      </c>
      <c r="B178" s="26"/>
      <c r="C178" s="26"/>
      <c r="D178" s="17"/>
      <c r="E178" s="18" t="s">
        <v>169</v>
      </c>
      <c r="F178" s="19"/>
      <c r="G178" s="19"/>
      <c r="H178" s="19"/>
      <c r="I178" s="19"/>
      <c r="J178" s="20"/>
      <c r="K178" s="21"/>
      <c r="L178" s="22"/>
      <c r="M178" s="23"/>
      <c r="N178" s="23"/>
      <c r="O178" s="24"/>
      <c r="P178" s="24"/>
      <c r="Q178" s="24"/>
      <c r="R178" s="24"/>
    </row>
    <row r="181" spans="1:18" x14ac:dyDescent="0.3">
      <c r="D181" t="s">
        <v>170</v>
      </c>
      <c r="E181" s="14">
        <f>E96+[2]Лист1!$E$102+E99-E90-E97-E92</f>
        <v>0</v>
      </c>
      <c r="G181" s="14">
        <f>G96+[2]Лист1!$G$102+G99-G90-G97+G98</f>
        <v>-1.5526893548667431E-7</v>
      </c>
    </row>
    <row r="184" spans="1:18" x14ac:dyDescent="0.3">
      <c r="D184" t="s">
        <v>171</v>
      </c>
      <c r="E184" s="14">
        <f>E163+[2]Лист1!$E$134+E165-E156+E158+E159-E164</f>
        <v>0</v>
      </c>
      <c r="G184" s="14">
        <f>G163+[2]Лист1!$G$134-G159+G158+G165-G156-G164</f>
        <v>0</v>
      </c>
    </row>
  </sheetData>
  <mergeCells count="15">
    <mergeCell ref="A19:A21"/>
    <mergeCell ref="A27:A29"/>
    <mergeCell ref="A178:C178"/>
    <mergeCell ref="J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31889763779527563" right="0.33070866141732286" top="0.39370078740157477" bottom="0.39370078740157477" header="0" footer="0"/>
  <pageSetup paperSize="9" scale="44" fitToHeight="0" orientation="portrait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4</cp:revision>
  <cp:lastPrinted>2024-02-10T17:31:59Z</cp:lastPrinted>
  <dcterms:created xsi:type="dcterms:W3CDTF">2020-04-02T08:10:37Z</dcterms:created>
  <dcterms:modified xsi:type="dcterms:W3CDTF">2024-02-10T17:34:58Z</dcterms:modified>
</cp:coreProperties>
</file>