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/>
  <mc:AlternateContent xmlns:mc="http://schemas.openxmlformats.org/markup-compatibility/2006">
    <mc:Choice Requires="x15">
      <x15ac:absPath xmlns:x15ac="http://schemas.microsoft.com/office/spreadsheetml/2010/11/ac" url="G:\виконком 20 грудня 2023 року\"/>
    </mc:Choice>
  </mc:AlternateContent>
  <xr:revisionPtr revIDLastSave="0" documentId="10_ncr:8100000_{66780B1C-DA59-4425-828B-85F074928619}" xr6:coauthVersionLast="34" xr6:coauthVersionMax="34" xr10:uidLastSave="{00000000-0000-0000-0000-000000000000}"/>
  <bookViews>
    <workbookView xWindow="360" yWindow="12" windowWidth="20952" windowHeight="9720" xr2:uid="{00000000-000D-0000-FFFF-FFFF00000000}"/>
  </bookViews>
  <sheets>
    <sheet name="Лист1" sheetId="1" r:id="rId1"/>
  </sheets>
  <definedNames>
    <definedName name="_xlnm.Print_Area" localSheetId="0">Лист1!$A$1:$K$143</definedName>
  </definedNames>
  <calcPr calcId="162913"/>
</workbook>
</file>

<file path=xl/calcChain.xml><?xml version="1.0" encoding="utf-8"?>
<calcChain xmlns="http://schemas.openxmlformats.org/spreadsheetml/2006/main">
  <c r="K132" i="1" l="1"/>
  <c r="J132" i="1"/>
  <c r="I132" i="1"/>
  <c r="H132" i="1"/>
  <c r="F132" i="1"/>
  <c r="E132" i="1"/>
  <c r="D132" i="1"/>
  <c r="K131" i="1"/>
  <c r="J131" i="1"/>
  <c r="I131" i="1"/>
  <c r="H131" i="1"/>
  <c r="F131" i="1"/>
  <c r="E131" i="1"/>
  <c r="D131" i="1"/>
  <c r="K130" i="1"/>
  <c r="J130" i="1"/>
  <c r="I130" i="1"/>
  <c r="H130" i="1"/>
  <c r="F130" i="1"/>
  <c r="E130" i="1"/>
  <c r="D130" i="1"/>
  <c r="D129" i="1"/>
  <c r="K128" i="1"/>
  <c r="J128" i="1"/>
  <c r="I128" i="1"/>
  <c r="H128" i="1"/>
  <c r="F128" i="1"/>
  <c r="E128" i="1"/>
  <c r="D128" i="1"/>
  <c r="K127" i="1"/>
  <c r="J127" i="1"/>
  <c r="I127" i="1"/>
  <c r="H127" i="1"/>
  <c r="F127" i="1"/>
  <c r="E127" i="1"/>
  <c r="D127" i="1"/>
  <c r="L126" i="1"/>
  <c r="G125" i="1"/>
  <c r="G132" i="1" s="1"/>
  <c r="G124" i="1"/>
  <c r="G131" i="1" s="1"/>
  <c r="G123" i="1"/>
  <c r="G130" i="1" s="1"/>
  <c r="G122" i="1"/>
  <c r="G121" i="1"/>
  <c r="G128" i="1" s="1"/>
  <c r="G120" i="1"/>
  <c r="G127" i="1" s="1"/>
  <c r="P119" i="1"/>
  <c r="P123" i="1" s="1"/>
  <c r="O119" i="1"/>
  <c r="O123" i="1" s="1"/>
  <c r="N119" i="1"/>
  <c r="N125" i="1" s="1"/>
  <c r="M119" i="1"/>
  <c r="K119" i="1"/>
  <c r="J119" i="1"/>
  <c r="I119" i="1"/>
  <c r="H119" i="1"/>
  <c r="F119" i="1"/>
  <c r="E119" i="1"/>
  <c r="D119" i="1"/>
  <c r="O118" i="1"/>
  <c r="K112" i="1"/>
  <c r="J112" i="1"/>
  <c r="J126" i="1" s="1"/>
  <c r="I112" i="1"/>
  <c r="H112" i="1"/>
  <c r="G112" i="1"/>
  <c r="F112" i="1"/>
  <c r="E112" i="1"/>
  <c r="D112" i="1"/>
  <c r="F103" i="1"/>
  <c r="D103" i="1"/>
  <c r="G92" i="1"/>
  <c r="K89" i="1"/>
  <c r="J89" i="1"/>
  <c r="I89" i="1"/>
  <c r="H89" i="1"/>
  <c r="K83" i="1"/>
  <c r="J83" i="1"/>
  <c r="J81" i="1" s="1"/>
  <c r="I83" i="1"/>
  <c r="I81" i="1" s="1"/>
  <c r="H83" i="1"/>
  <c r="H81" i="1" s="1"/>
  <c r="K81" i="1"/>
  <c r="F81" i="1"/>
  <c r="E81" i="1"/>
  <c r="D81" i="1"/>
  <c r="G80" i="1"/>
  <c r="G79" i="1" s="1"/>
  <c r="K79" i="1"/>
  <c r="J79" i="1"/>
  <c r="I79" i="1"/>
  <c r="H79" i="1"/>
  <c r="F79" i="1"/>
  <c r="E79" i="1"/>
  <c r="G76" i="1"/>
  <c r="G75" i="1"/>
  <c r="G74" i="1"/>
  <c r="F74" i="1"/>
  <c r="G72" i="1"/>
  <c r="K66" i="1"/>
  <c r="J66" i="1"/>
  <c r="I66" i="1"/>
  <c r="H66" i="1"/>
  <c r="F66" i="1"/>
  <c r="E66" i="1"/>
  <c r="D66" i="1"/>
  <c r="G62" i="1"/>
  <c r="G61" i="1"/>
  <c r="G60" i="1"/>
  <c r="G59" i="1"/>
  <c r="G58" i="1"/>
  <c r="G57" i="1"/>
  <c r="G56" i="1"/>
  <c r="G55" i="1"/>
  <c r="G54" i="1"/>
  <c r="K53" i="1"/>
  <c r="K67" i="1" s="1"/>
  <c r="J53" i="1"/>
  <c r="J67" i="1" s="1"/>
  <c r="I53" i="1"/>
  <c r="I67" i="1" s="1"/>
  <c r="H53" i="1"/>
  <c r="H67" i="1" s="1"/>
  <c r="F53" i="1"/>
  <c r="F65" i="1" s="1"/>
  <c r="E53" i="1"/>
  <c r="E65" i="1" s="1"/>
  <c r="D53" i="1"/>
  <c r="D65" i="1" s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L119" i="1" s="1"/>
  <c r="O30" i="1"/>
  <c r="F31" i="1" s="1"/>
  <c r="G30" i="1"/>
  <c r="G29" i="1"/>
  <c r="G28" i="1"/>
  <c r="K27" i="1"/>
  <c r="J27" i="1"/>
  <c r="I27" i="1"/>
  <c r="H27" i="1"/>
  <c r="F27" i="1"/>
  <c r="E27" i="1"/>
  <c r="D27" i="1"/>
  <c r="G26" i="1"/>
  <c r="G25" i="1"/>
  <c r="G24" i="1"/>
  <c r="G23" i="1"/>
  <c r="G22" i="1"/>
  <c r="K21" i="1"/>
  <c r="J21" i="1"/>
  <c r="I21" i="1"/>
  <c r="H21" i="1"/>
  <c r="F21" i="1"/>
  <c r="E21" i="1"/>
  <c r="D21" i="1"/>
  <c r="G19" i="1"/>
  <c r="G18" i="1"/>
  <c r="K17" i="1"/>
  <c r="J17" i="1"/>
  <c r="I17" i="1"/>
  <c r="H17" i="1"/>
  <c r="F17" i="1"/>
  <c r="E17" i="1"/>
  <c r="D17" i="1"/>
  <c r="D16" i="1" l="1"/>
  <c r="D64" i="1" s="1"/>
  <c r="G21" i="1"/>
  <c r="H65" i="1"/>
  <c r="I126" i="1"/>
  <c r="O120" i="1"/>
  <c r="F64" i="1"/>
  <c r="F68" i="1" s="1"/>
  <c r="K64" i="1"/>
  <c r="J16" i="1"/>
  <c r="O124" i="1"/>
  <c r="D67" i="1"/>
  <c r="N118" i="1"/>
  <c r="E67" i="1"/>
  <c r="D68" i="1"/>
  <c r="G17" i="1"/>
  <c r="F16" i="1"/>
  <c r="E16" i="1"/>
  <c r="F67" i="1"/>
  <c r="K65" i="1"/>
  <c r="K68" i="1" s="1"/>
  <c r="G89" i="1"/>
  <c r="H126" i="1"/>
  <c r="M118" i="1"/>
  <c r="O121" i="1"/>
  <c r="O126" i="1" s="1"/>
  <c r="O125" i="1"/>
  <c r="H16" i="1"/>
  <c r="I64" i="1"/>
  <c r="K16" i="1"/>
  <c r="G53" i="1"/>
  <c r="G67" i="1" s="1"/>
  <c r="G81" i="1"/>
  <c r="F126" i="1"/>
  <c r="D126" i="1"/>
  <c r="P121" i="1"/>
  <c r="P125" i="1"/>
  <c r="I16" i="1"/>
  <c r="E64" i="1"/>
  <c r="E68" i="1" s="1"/>
  <c r="J64" i="1"/>
  <c r="G27" i="1"/>
  <c r="G64" i="1" s="1"/>
  <c r="K126" i="1"/>
  <c r="E126" i="1"/>
  <c r="P120" i="1"/>
  <c r="P124" i="1"/>
  <c r="I65" i="1"/>
  <c r="I68" i="1" s="1"/>
  <c r="N123" i="1"/>
  <c r="J65" i="1"/>
  <c r="P118" i="1"/>
  <c r="G119" i="1"/>
  <c r="G126" i="1" s="1"/>
  <c r="N120" i="1"/>
  <c r="M121" i="1"/>
  <c r="N124" i="1"/>
  <c r="M125" i="1"/>
  <c r="H64" i="1"/>
  <c r="H68" i="1" s="1"/>
  <c r="M123" i="1"/>
  <c r="G83" i="1"/>
  <c r="M120" i="1"/>
  <c r="M124" i="1"/>
  <c r="G66" i="1"/>
  <c r="N121" i="1"/>
  <c r="G16" i="1" l="1"/>
  <c r="P126" i="1"/>
  <c r="J68" i="1"/>
  <c r="M126" i="1"/>
  <c r="G65" i="1"/>
  <c r="G68" i="1" s="1"/>
  <c r="N126" i="1"/>
  <c r="L118" i="1"/>
</calcChain>
</file>

<file path=xl/sharedStrings.xml><?xml version="1.0" encoding="utf-8"?>
<sst xmlns="http://schemas.openxmlformats.org/spreadsheetml/2006/main" count="173" uniqueCount="127">
  <si>
    <t>КЕКВ</t>
  </si>
  <si>
    <t>Найменування показника</t>
  </si>
  <si>
    <t>Код рядка</t>
  </si>
  <si>
    <t>Факт  2022 року</t>
  </si>
  <si>
    <t>Фінансовий план  поточного  2023 року (затведжений зі змінами)</t>
  </si>
  <si>
    <t>Прогноз на поточний 2023 рік</t>
  </si>
  <si>
    <t>Плановий 2024 рік (усього)</t>
  </si>
  <si>
    <t>у тому числі по кварталах планового 2024 року</t>
  </si>
  <si>
    <t>І</t>
  </si>
  <si>
    <t>ІІ</t>
  </si>
  <si>
    <t>III</t>
  </si>
  <si>
    <t>IV</t>
  </si>
  <si>
    <t>1. Формування фінансовий результатів</t>
  </si>
  <si>
    <t>Доходи</t>
  </si>
  <si>
    <t>Дохід (виручка) від реалізації продукції (товарів, робіт,послуг), в т.ч.</t>
  </si>
  <si>
    <t xml:space="preserve">          дохід від НСЗУ</t>
  </si>
  <si>
    <t xml:space="preserve">          дохід від надання платних медичних послуг</t>
  </si>
  <si>
    <t xml:space="preserve">Дохід з місцевого бюджету (соц.-економ. розвиток)                                                                    </t>
  </si>
  <si>
    <t>Дохід з місцевого бюджету за цільовими програмами, у т.ч.:</t>
  </si>
  <si>
    <t>програма підтримки закладів вторинної медичної допомоги</t>
  </si>
  <si>
    <t>програма забезпечення медичних закладів медичними кадрами</t>
  </si>
  <si>
    <t xml:space="preserve">програма на виконання депутатських повноважень </t>
  </si>
  <si>
    <t>програма на виконання депутатських повноважень депутатами обласної ради</t>
  </si>
  <si>
    <t>Інші доходи, у т.ч.</t>
  </si>
  <si>
    <t>нсзу</t>
  </si>
  <si>
    <t xml:space="preserve">        дохід від  оренди активів</t>
  </si>
  <si>
    <t>спец</t>
  </si>
  <si>
    <t xml:space="preserve">        дохід від реалізації необоротних активів</t>
  </si>
  <si>
    <t>залишок коштів на рах</t>
  </si>
  <si>
    <t>бл</t>
  </si>
  <si>
    <t xml:space="preserve">       благодійна допомога</t>
  </si>
  <si>
    <t>Залишок коштів на початок планового року</t>
  </si>
  <si>
    <t>Плановий рік</t>
  </si>
  <si>
    <t>ІІІ</t>
  </si>
  <si>
    <t>ІV</t>
  </si>
  <si>
    <t>Видатки</t>
  </si>
  <si>
    <t>Оплата праці</t>
  </si>
  <si>
    <t>Нарахування на оплату праці</t>
  </si>
  <si>
    <t>Предмети і матеріали, обладнання та інвентар, у т.ч.</t>
  </si>
  <si>
    <t xml:space="preserve">        паливо-мастильні матеріали</t>
  </si>
  <si>
    <t xml:space="preserve">        запчастини для автомобілів</t>
  </si>
  <si>
    <t xml:space="preserve">        канцтовари</t>
  </si>
  <si>
    <t xml:space="preserve">        медобладнання</t>
  </si>
  <si>
    <t xml:space="preserve">        оргтехніка</t>
  </si>
  <si>
    <t>Медикаменти та перев'язувальні матеріали</t>
  </si>
  <si>
    <t>Продукти харчування</t>
  </si>
  <si>
    <t>Оплата послуг (крім комунальних), у т.ч.</t>
  </si>
  <si>
    <t xml:space="preserve">        ремонт та обслуговування медичного обладнання</t>
  </si>
  <si>
    <t xml:space="preserve">        викачка нечистот</t>
  </si>
  <si>
    <t xml:space="preserve">        вивіз ТПВ</t>
  </si>
  <si>
    <t xml:space="preserve">        поточний ремонт основних засобів</t>
  </si>
  <si>
    <t xml:space="preserve">        зв'язок</t>
  </si>
  <si>
    <t xml:space="preserve">        страхові  внески</t>
  </si>
  <si>
    <t xml:space="preserve">        видатки сфери інформатизації</t>
  </si>
  <si>
    <t>Видатки на відрядження</t>
  </si>
  <si>
    <t>Оплата комунальних послуг та енергоносіїв, у т.ч.</t>
  </si>
  <si>
    <t xml:space="preserve">        оплата теплопостачання</t>
  </si>
  <si>
    <t xml:space="preserve">        оплата водопостачання та водовідведення</t>
  </si>
  <si>
    <t xml:space="preserve">        оплата електроенергії</t>
  </si>
  <si>
    <t xml:space="preserve">        оплата природного газу</t>
  </si>
  <si>
    <t xml:space="preserve">        оплата інших енергоносіїв</t>
  </si>
  <si>
    <t>Окремі заходи по реалізації державних (регіональних) програм, не віднесені до заходів розвитку</t>
  </si>
  <si>
    <t>Соціальне забезпечення</t>
  </si>
  <si>
    <t>Інші поточні видатки</t>
  </si>
  <si>
    <t xml:space="preserve">Капітальні видатки </t>
  </si>
  <si>
    <t>Резервний фонд</t>
  </si>
  <si>
    <t>Усього  доходів</t>
  </si>
  <si>
    <t>Усього видатків, у т.ч.:</t>
  </si>
  <si>
    <t xml:space="preserve">        виробнича собівартісь</t>
  </si>
  <si>
    <t xml:space="preserve">        загальновиробничі та адміністративні витрати</t>
  </si>
  <si>
    <t>Фінансовий результат</t>
  </si>
  <si>
    <t>2. Розрахунки з бюджетом</t>
  </si>
  <si>
    <t>Сплата податків, зборів та обов'язкових платежів, всього</t>
  </si>
  <si>
    <t>в т.ч.</t>
  </si>
  <si>
    <t>податок з доходу фізичних осіб</t>
  </si>
  <si>
    <t>екологічний податок</t>
  </si>
  <si>
    <t>податок на прибуток</t>
  </si>
  <si>
    <t>3. Інвестиційна діяльність</t>
  </si>
  <si>
    <t>Доходи від інвестиційної діяльності, у т.ч.</t>
  </si>
  <si>
    <t xml:space="preserve">         доходи з місцевого бюджету цільового фінансування по                                                                                                 капітальних видатках</t>
  </si>
  <si>
    <t>Капітальні інвестиції, у т.ч.</t>
  </si>
  <si>
    <t xml:space="preserve">         капітальне будівництво</t>
  </si>
  <si>
    <t xml:space="preserve">         придбання (виготовлення)основних засобів</t>
  </si>
  <si>
    <t xml:space="preserve">         модернізація,модифікація (добудова, дообладнання, реконструкція) основних засобів</t>
  </si>
  <si>
    <t xml:space="preserve">         капітальний ремонт</t>
  </si>
  <si>
    <t>Вартість основних засобів</t>
  </si>
  <si>
    <t>4. Фінансова діяльність</t>
  </si>
  <si>
    <t>Доходи від фінансової діяльності за зобов'язаннями, у т.ч.:</t>
  </si>
  <si>
    <t xml:space="preserve">         кредити</t>
  </si>
  <si>
    <t xml:space="preserve">         позики</t>
  </si>
  <si>
    <t xml:space="preserve">         депозити</t>
  </si>
  <si>
    <t>Інші надходження</t>
  </si>
  <si>
    <t>Витрати від фінансової діяльності за зобов'язаннями, у т.ч.:</t>
  </si>
  <si>
    <t>Інші витрати</t>
  </si>
  <si>
    <t>5. Звіт про фінансовий стан</t>
  </si>
  <si>
    <t>Необоротні активи</t>
  </si>
  <si>
    <t>Оборотні активи</t>
  </si>
  <si>
    <t>Усього активи</t>
  </si>
  <si>
    <t>Дебіторська заборгованість</t>
  </si>
  <si>
    <t xml:space="preserve">Кредиторська заборгованість, у т.ч </t>
  </si>
  <si>
    <t xml:space="preserve">        по оплаті праці</t>
  </si>
  <si>
    <t xml:space="preserve">        по сплаті за енергоносії</t>
  </si>
  <si>
    <t>Заликок коштів на рахунках на кінець звітного періоду</t>
  </si>
  <si>
    <t>6. Дані про персонал та оплату праці</t>
  </si>
  <si>
    <t xml:space="preserve"> Кількість працівників (штатних працівників, зовнішніх сумісників та працівників, що працюють за цивільно-правовими договорами), у т.ч.:</t>
  </si>
  <si>
    <t>Керівники</t>
  </si>
  <si>
    <t>Лікарі</t>
  </si>
  <si>
    <t>Адміністративно-управлінський персонал</t>
  </si>
  <si>
    <t>Середній медичний персонал</t>
  </si>
  <si>
    <t>Молодший медичний персонал</t>
  </si>
  <si>
    <t>Інший персонал</t>
  </si>
  <si>
    <t>Фонд оплати праці, у.т.ч.:</t>
  </si>
  <si>
    <t>Середньомісячні витрати на оплату праці одного працівника, у т.ч.:</t>
  </si>
  <si>
    <t>7. Індикатори та коефіцієнти для аналізу фінансового плану</t>
  </si>
  <si>
    <t>коефіцієнт оновлення основних засобів, %</t>
  </si>
  <si>
    <t xml:space="preserve">х </t>
  </si>
  <si>
    <t>х</t>
  </si>
  <si>
    <t>коефіцієнт зростання середньої заробітної плати, %</t>
  </si>
  <si>
    <t>коефіцієнт зростання доходу за договором з НСЗУ, %</t>
  </si>
  <si>
    <t>Генеральний директор</t>
  </si>
  <si>
    <t>_______________________</t>
  </si>
  <si>
    <t>Григорій РАЗНОВАН</t>
  </si>
  <si>
    <t xml:space="preserve">Додаток </t>
  </si>
  <si>
    <t>до рішення виконкому</t>
  </si>
  <si>
    <t>Менської міської ради</t>
  </si>
  <si>
    <t xml:space="preserve"> ФІНАНСОВИЙ  ПЛАН  КОМУНАЛЬНОГО НЕКОМЕРЦІЙНОГО ПІДПРИЄМСТВА "МЕНСЬКА МІСЬКА ЛІКАРНЯ" МЕНСЬКОЇ МІСЬКОЇ РАДИ НА  2024 РІК </t>
  </si>
  <si>
    <t>від 20 грудня 2023 року № 347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</si>
</sst>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9" x14ac:knownFonts="1">
    <font>
      <sz val="10"/>
      <color theme="1"/>
      <name val="Arial Cyr"/>
    </font>
    <font>
      <sz val="14"/>
      <name val="Arial Cyr"/>
    </font>
    <font>
      <b/>
      <sz val="14"/>
      <name val="Arial Cyr"/>
    </font>
    <font>
      <b/>
      <i/>
      <sz val="14"/>
      <name val="Arial Cyr"/>
    </font>
    <font>
      <sz val="14"/>
      <color indexed="2"/>
      <name val="Arial Cyr"/>
    </font>
    <font>
      <b/>
      <sz val="14"/>
      <color indexed="2"/>
      <name val="Arial Cyr"/>
    </font>
    <font>
      <b/>
      <sz val="16"/>
      <name val="Times New Roman"/>
    </font>
    <font>
      <sz val="12"/>
      <name val="Arial Cyr"/>
    </font>
    <font>
      <sz val="1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65"/>
      </patternFill>
    </fill>
    <fill>
      <patternFill patternType="solid">
        <fgColor indexed="50"/>
        <bgColor indexed="50"/>
      </patternFill>
    </fill>
    <fill>
      <patternFill patternType="solid">
        <fgColor rgb="FF00B0F0"/>
        <bgColor rgb="FF00B0F0"/>
      </patternFill>
    </fill>
    <fill>
      <patternFill patternType="solid">
        <fgColor indexed="45"/>
        <bgColor indexed="45"/>
      </patternFill>
    </fill>
    <fill>
      <patternFill patternType="solid">
        <fgColor indexed="44"/>
        <bgColor indexed="4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0">
    <xf numFmtId="0" fontId="0" fillId="0" borderId="0" xfId="0"/>
    <xf numFmtId="4" fontId="0" fillId="0" borderId="0" xfId="0" applyNumberFormat="1"/>
    <xf numFmtId="4" fontId="0" fillId="2" borderId="0" xfId="0" applyNumberFormat="1" applyFill="1"/>
    <xf numFmtId="0" fontId="1" fillId="0" borderId="0" xfId="0" applyFont="1"/>
    <xf numFmtId="4" fontId="1" fillId="0" borderId="0" xfId="0" applyNumberFormat="1" applyFont="1"/>
    <xf numFmtId="4" fontId="1" fillId="2" borderId="0" xfId="0" applyNumberFormat="1" applyFont="1" applyFill="1"/>
    <xf numFmtId="0" fontId="2" fillId="0" borderId="0" xfId="0" applyFont="1"/>
    <xf numFmtId="4" fontId="2" fillId="2" borderId="0" xfId="0" applyNumberFormat="1" applyFont="1" applyFill="1"/>
    <xf numFmtId="4" fontId="1" fillId="2" borderId="1" xfId="0" applyNumberFormat="1" applyFont="1" applyFill="1" applyBorder="1"/>
    <xf numFmtId="4" fontId="1" fillId="2" borderId="1" xfId="0" applyNumberFormat="1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4" fontId="2" fillId="3" borderId="1" xfId="0" applyNumberFormat="1" applyFont="1" applyFill="1" applyBorder="1"/>
    <xf numFmtId="0" fontId="2" fillId="4" borderId="0" xfId="0" applyFont="1" applyFill="1"/>
    <xf numFmtId="0" fontId="2" fillId="4" borderId="1" xfId="0" applyFont="1" applyFill="1" applyBorder="1"/>
    <xf numFmtId="0" fontId="3" fillId="4" borderId="1" xfId="0" applyFont="1" applyFill="1" applyBorder="1"/>
    <xf numFmtId="4" fontId="2" fillId="4" borderId="1" xfId="0" applyNumberFormat="1" applyFont="1" applyFill="1" applyBorder="1"/>
    <xf numFmtId="0" fontId="1" fillId="2" borderId="0" xfId="0" applyFont="1" applyFill="1"/>
    <xf numFmtId="0" fontId="1" fillId="2" borderId="1" xfId="0" applyFont="1" applyFill="1" applyBorder="1"/>
    <xf numFmtId="4" fontId="2" fillId="2" borderId="1" xfId="0" applyNumberFormat="1" applyFont="1" applyFill="1" applyBorder="1"/>
    <xf numFmtId="0" fontId="4" fillId="2" borderId="0" xfId="0" applyFont="1" applyFill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wrapText="1"/>
    </xf>
    <xf numFmtId="0" fontId="2" fillId="2" borderId="1" xfId="0" applyFont="1" applyFill="1" applyBorder="1"/>
    <xf numFmtId="4" fontId="5" fillId="2" borderId="1" xfId="0" applyNumberFormat="1" applyFont="1" applyFill="1" applyBorder="1"/>
    <xf numFmtId="0" fontId="2" fillId="5" borderId="0" xfId="0" applyFont="1" applyFill="1"/>
    <xf numFmtId="0" fontId="2" fillId="5" borderId="1" xfId="0" applyFont="1" applyFill="1" applyBorder="1"/>
    <xf numFmtId="0" fontId="3" fillId="5" borderId="1" xfId="0" applyFont="1" applyFill="1" applyBorder="1"/>
    <xf numFmtId="4" fontId="2" fillId="5" borderId="1" xfId="0" applyNumberFormat="1" applyFont="1" applyFill="1" applyBorder="1"/>
    <xf numFmtId="164" fontId="1" fillId="2" borderId="0" xfId="0" applyNumberFormat="1" applyFont="1" applyFill="1"/>
    <xf numFmtId="3" fontId="1" fillId="2" borderId="0" xfId="0" applyNumberFormat="1" applyFont="1" applyFill="1"/>
    <xf numFmtId="0" fontId="2" fillId="6" borderId="1" xfId="0" applyFont="1" applyFill="1" applyBorder="1"/>
    <xf numFmtId="0" fontId="2" fillId="6" borderId="1" xfId="0" applyFont="1" applyFill="1" applyBorder="1" applyAlignment="1">
      <alignment wrapText="1"/>
    </xf>
    <xf numFmtId="0" fontId="1" fillId="6" borderId="1" xfId="0" applyFont="1" applyFill="1" applyBorder="1"/>
    <xf numFmtId="4" fontId="2" fillId="6" borderId="1" xfId="0" applyNumberFormat="1" applyFont="1" applyFill="1" applyBorder="1"/>
    <xf numFmtId="0" fontId="2" fillId="5" borderId="1" xfId="0" applyFont="1" applyFill="1" applyBorder="1" applyAlignment="1">
      <alignment wrapText="1"/>
    </xf>
    <xf numFmtId="0" fontId="1" fillId="5" borderId="1" xfId="0" applyFont="1" applyFill="1" applyBorder="1"/>
    <xf numFmtId="0" fontId="2" fillId="2" borderId="0" xfId="0" applyFont="1" applyFill="1"/>
    <xf numFmtId="0" fontId="2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/>
    <xf numFmtId="0" fontId="2" fillId="3" borderId="1" xfId="0" applyFont="1" applyFill="1" applyBorder="1" applyAlignment="1">
      <alignment wrapText="1"/>
    </xf>
    <xf numFmtId="4" fontId="4" fillId="2" borderId="1" xfId="0" applyNumberFormat="1" applyFont="1" applyFill="1" applyBorder="1"/>
    <xf numFmtId="0" fontId="3" fillId="2" borderId="1" xfId="0" applyFont="1" applyFill="1" applyBorder="1" applyAlignment="1">
      <alignment wrapText="1"/>
    </xf>
    <xf numFmtId="0" fontId="5" fillId="2" borderId="0" xfId="0" applyFont="1" applyFill="1"/>
    <xf numFmtId="2" fontId="4" fillId="2" borderId="1" xfId="0" applyNumberFormat="1" applyFont="1" applyFill="1" applyBorder="1"/>
    <xf numFmtId="2" fontId="1" fillId="2" borderId="0" xfId="0" applyNumberFormat="1" applyFont="1" applyFill="1"/>
    <xf numFmtId="165" fontId="1" fillId="2" borderId="0" xfId="0" applyNumberFormat="1" applyFont="1" applyFill="1"/>
    <xf numFmtId="164" fontId="2" fillId="2" borderId="1" xfId="0" applyNumberFormat="1" applyFont="1" applyFill="1" applyBorder="1"/>
    <xf numFmtId="165" fontId="2" fillId="2" borderId="0" xfId="0" applyNumberFormat="1" applyFont="1" applyFill="1"/>
    <xf numFmtId="2" fontId="2" fillId="2" borderId="0" xfId="0" applyNumberFormat="1" applyFont="1" applyFill="1"/>
    <xf numFmtId="164" fontId="1" fillId="2" borderId="1" xfId="0" applyNumberFormat="1" applyFont="1" applyFill="1" applyBorder="1"/>
    <xf numFmtId="0" fontId="1" fillId="0" borderId="2" xfId="0" applyFont="1" applyBorder="1" applyAlignment="1">
      <alignment wrapText="1"/>
    </xf>
    <xf numFmtId="0" fontId="1" fillId="2" borderId="2" xfId="0" applyFont="1" applyFill="1" applyBorder="1"/>
    <xf numFmtId="0" fontId="1" fillId="0" borderId="2" xfId="0" applyFont="1" applyBorder="1"/>
    <xf numFmtId="4" fontId="1" fillId="0" borderId="2" xfId="0" applyNumberFormat="1" applyFont="1" applyBorder="1"/>
    <xf numFmtId="4" fontId="1" fillId="2" borderId="2" xfId="0" applyNumberFormat="1" applyFont="1" applyFill="1" applyBorder="1"/>
    <xf numFmtId="0" fontId="1" fillId="3" borderId="1" xfId="0" applyFont="1" applyFill="1" applyBorder="1"/>
    <xf numFmtId="4" fontId="1" fillId="3" borderId="1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6" fillId="0" borderId="0" xfId="0" applyFont="1"/>
    <xf numFmtId="0" fontId="6" fillId="0" borderId="0" xfId="0" applyFont="1" applyAlignment="1">
      <alignment wrapText="1"/>
    </xf>
    <xf numFmtId="4" fontId="6" fillId="0" borderId="0" xfId="0" applyNumberFormat="1" applyFont="1"/>
    <xf numFmtId="4" fontId="6" fillId="2" borderId="0" xfId="0" applyNumberFormat="1" applyFont="1" applyFill="1"/>
    <xf numFmtId="4" fontId="7" fillId="0" borderId="0" xfId="0" applyNumberFormat="1" applyFont="1"/>
    <xf numFmtId="0" fontId="7" fillId="0" borderId="0" xfId="0" applyFont="1"/>
    <xf numFmtId="4" fontId="8" fillId="0" borderId="0" xfId="0" applyNumberFormat="1" applyFont="1"/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4" fontId="1" fillId="0" borderId="2" xfId="0" applyNumberFormat="1" applyFont="1" applyBorder="1" applyAlignment="1">
      <alignment horizontal="center" wrapText="1"/>
    </xf>
    <xf numFmtId="4" fontId="1" fillId="0" borderId="3" xfId="0" applyNumberFormat="1" applyFont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 wrapText="1"/>
    </xf>
    <xf numFmtId="4" fontId="1" fillId="2" borderId="3" xfId="0" applyNumberFormat="1" applyFont="1" applyFill="1" applyBorder="1" applyAlignment="1">
      <alignment horizont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Офіс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61"/>
  <sheetViews>
    <sheetView tabSelected="1" view="pageLayout" topLeftCell="C1" zoomScaleNormal="60" workbookViewId="0">
      <selection activeCell="I4" sqref="I4"/>
    </sheetView>
  </sheetViews>
  <sheetFormatPr defaultRowHeight="12.75" customHeight="1" x14ac:dyDescent="0.25"/>
  <cols>
    <col min="2" max="2" width="80.44140625" bestFit="1" customWidth="1"/>
    <col min="3" max="3" width="9.6640625" bestFit="1" customWidth="1"/>
    <col min="4" max="4" width="13.5546875" style="1" bestFit="1" customWidth="1"/>
    <col min="5" max="5" width="15.88671875" style="2" bestFit="1" customWidth="1"/>
    <col min="6" max="6" width="13.44140625" style="2" bestFit="1" customWidth="1"/>
    <col min="7" max="7" width="16.5546875" style="2" bestFit="1" customWidth="1"/>
    <col min="8" max="11" width="14.88671875" style="1" bestFit="1" customWidth="1"/>
    <col min="12" max="12" width="14.5546875" hidden="1" bestFit="1" customWidth="1"/>
    <col min="13" max="13" width="13.88671875" hidden="1" bestFit="1" customWidth="1"/>
    <col min="14" max="15" width="14.44140625" hidden="1" bestFit="1" customWidth="1"/>
    <col min="16" max="16" width="17" hidden="1" bestFit="1" customWidth="1"/>
    <col min="17" max="17" width="14.5546875" hidden="1" bestFit="1" customWidth="1"/>
  </cols>
  <sheetData>
    <row r="1" spans="1:11" s="3" customFormat="1" ht="18" x14ac:dyDescent="0.35">
      <c r="D1" s="4"/>
      <c r="E1" s="5"/>
      <c r="F1" s="5"/>
      <c r="G1" s="5"/>
      <c r="H1" s="4"/>
      <c r="I1" s="70" t="s">
        <v>122</v>
      </c>
      <c r="J1" s="70"/>
      <c r="K1" s="70"/>
    </row>
    <row r="2" spans="1:11" s="3" customFormat="1" ht="18" x14ac:dyDescent="0.35">
      <c r="D2" s="4"/>
      <c r="E2" s="5"/>
      <c r="F2" s="5"/>
      <c r="G2" s="5"/>
      <c r="H2" s="4"/>
      <c r="I2" s="70" t="s">
        <v>123</v>
      </c>
      <c r="J2" s="70"/>
      <c r="K2" s="70"/>
    </row>
    <row r="3" spans="1:11" s="3" customFormat="1" ht="18" x14ac:dyDescent="0.35">
      <c r="D3" s="4"/>
      <c r="E3" s="5"/>
      <c r="F3" s="5"/>
      <c r="G3" s="5"/>
      <c r="H3" s="4"/>
      <c r="I3" s="70" t="s">
        <v>124</v>
      </c>
      <c r="J3" s="70"/>
      <c r="K3" s="70"/>
    </row>
    <row r="4" spans="1:11" s="3" customFormat="1" ht="18" x14ac:dyDescent="0.35">
      <c r="D4" s="4"/>
      <c r="E4" s="5"/>
      <c r="F4" s="5"/>
      <c r="G4" s="5"/>
      <c r="H4" s="4"/>
      <c r="I4" s="70" t="s">
        <v>126</v>
      </c>
      <c r="J4" s="70"/>
      <c r="K4" s="70"/>
    </row>
    <row r="5" spans="1:11" s="3" customFormat="1" ht="18" x14ac:dyDescent="0.35">
      <c r="D5" s="4"/>
      <c r="E5" s="5"/>
      <c r="F5" s="5"/>
      <c r="G5" s="5"/>
      <c r="H5" s="4"/>
      <c r="I5" s="70"/>
      <c r="J5" s="70"/>
      <c r="K5" s="70"/>
    </row>
    <row r="6" spans="1:11" s="3" customFormat="1" ht="17.399999999999999" x14ac:dyDescent="0.3">
      <c r="D6" s="4"/>
      <c r="E6" s="5"/>
      <c r="F6" s="5"/>
      <c r="G6" s="5"/>
      <c r="H6" s="4"/>
      <c r="I6" s="4"/>
      <c r="J6" s="4"/>
      <c r="K6" s="4"/>
    </row>
    <row r="7" spans="1:11" s="3" customFormat="1" ht="17.399999999999999" x14ac:dyDescent="0.3">
      <c r="D7" s="4"/>
      <c r="E7" s="5"/>
      <c r="F7" s="5"/>
      <c r="G7" s="5"/>
      <c r="H7" s="4"/>
      <c r="I7" s="4"/>
      <c r="J7" s="4"/>
      <c r="K7" s="4"/>
    </row>
    <row r="8" spans="1:11" s="3" customFormat="1" ht="17.399999999999999" x14ac:dyDescent="0.3">
      <c r="D8" s="4"/>
      <c r="E8" s="5"/>
      <c r="F8" s="5"/>
      <c r="G8" s="5"/>
      <c r="H8" s="4"/>
      <c r="I8" s="4"/>
      <c r="J8" s="4"/>
      <c r="K8" s="4"/>
    </row>
    <row r="9" spans="1:11" s="3" customFormat="1" ht="17.399999999999999" x14ac:dyDescent="0.3">
      <c r="D9" s="4"/>
      <c r="E9" s="5"/>
      <c r="F9" s="5"/>
      <c r="G9" s="5"/>
      <c r="H9" s="4"/>
      <c r="I9" s="4"/>
      <c r="J9" s="4"/>
      <c r="K9" s="4"/>
    </row>
    <row r="10" spans="1:11" s="3" customFormat="1" ht="17.399999999999999" x14ac:dyDescent="0.3">
      <c r="B10" s="71" t="s">
        <v>125</v>
      </c>
      <c r="C10" s="71"/>
      <c r="D10" s="71"/>
      <c r="E10" s="71"/>
      <c r="F10" s="71"/>
      <c r="G10" s="71"/>
      <c r="H10" s="71"/>
      <c r="I10" s="71"/>
      <c r="J10" s="71"/>
      <c r="K10" s="71"/>
    </row>
    <row r="11" spans="1:11" s="3" customFormat="1" ht="17.399999999999999" x14ac:dyDescent="0.3">
      <c r="D11" s="4"/>
      <c r="E11" s="5"/>
      <c r="F11" s="5"/>
      <c r="G11" s="5"/>
      <c r="H11" s="4"/>
      <c r="I11" s="4"/>
      <c r="J11" s="4"/>
      <c r="K11" s="4"/>
    </row>
    <row r="12" spans="1:11" s="3" customFormat="1" ht="17.399999999999999" x14ac:dyDescent="0.3">
      <c r="A12" s="72" t="s">
        <v>0</v>
      </c>
      <c r="B12" s="72" t="s">
        <v>1</v>
      </c>
      <c r="C12" s="74" t="s">
        <v>2</v>
      </c>
      <c r="D12" s="76" t="s">
        <v>3</v>
      </c>
      <c r="E12" s="78" t="s">
        <v>4</v>
      </c>
      <c r="F12" s="78" t="s">
        <v>5</v>
      </c>
      <c r="G12" s="78" t="s">
        <v>6</v>
      </c>
      <c r="H12" s="8" t="s">
        <v>7</v>
      </c>
      <c r="I12" s="9"/>
      <c r="J12" s="9"/>
      <c r="K12" s="9"/>
    </row>
    <row r="13" spans="1:11" s="3" customFormat="1" ht="102" customHeight="1" x14ac:dyDescent="0.3">
      <c r="A13" s="73"/>
      <c r="B13" s="73"/>
      <c r="C13" s="75"/>
      <c r="D13" s="77"/>
      <c r="E13" s="79"/>
      <c r="F13" s="79"/>
      <c r="G13" s="79"/>
      <c r="H13" s="9" t="s">
        <v>8</v>
      </c>
      <c r="I13" s="9" t="s">
        <v>9</v>
      </c>
      <c r="J13" s="9" t="s">
        <v>10</v>
      </c>
      <c r="K13" s="9" t="s">
        <v>11</v>
      </c>
    </row>
    <row r="14" spans="1:11" s="3" customFormat="1" ht="17.399999999999999" x14ac:dyDescent="0.3">
      <c r="A14" s="10"/>
      <c r="B14" s="11">
        <v>1</v>
      </c>
      <c r="C14" s="11">
        <v>2</v>
      </c>
      <c r="D14" s="12">
        <v>3</v>
      </c>
      <c r="E14" s="13">
        <v>4</v>
      </c>
      <c r="F14" s="13">
        <v>5</v>
      </c>
      <c r="G14" s="13">
        <v>6</v>
      </c>
      <c r="H14" s="13">
        <v>7</v>
      </c>
      <c r="I14" s="13">
        <v>8</v>
      </c>
      <c r="J14" s="13">
        <v>9</v>
      </c>
      <c r="K14" s="13">
        <v>10</v>
      </c>
    </row>
    <row r="15" spans="1:11" s="6" customFormat="1" ht="17.399999999999999" x14ac:dyDescent="0.3">
      <c r="A15" s="14"/>
      <c r="B15" s="14" t="s">
        <v>12</v>
      </c>
      <c r="C15" s="14">
        <v>1000</v>
      </c>
      <c r="D15" s="15"/>
      <c r="E15" s="15"/>
      <c r="F15" s="15"/>
      <c r="G15" s="15"/>
      <c r="H15" s="15"/>
      <c r="I15" s="15"/>
      <c r="J15" s="15"/>
      <c r="K15" s="15"/>
    </row>
    <row r="16" spans="1:11" s="16" customFormat="1" ht="17.399999999999999" x14ac:dyDescent="0.3">
      <c r="A16" s="17"/>
      <c r="B16" s="18" t="s">
        <v>13</v>
      </c>
      <c r="C16" s="17"/>
      <c r="D16" s="19">
        <f>D17+D21+D27</f>
        <v>66694.880000000005</v>
      </c>
      <c r="E16" s="19">
        <f>E17+E21+E27+E20</f>
        <v>54412.61</v>
      </c>
      <c r="F16" s="19">
        <f>F17+F21+F27+F20</f>
        <v>56325.34</v>
      </c>
      <c r="G16" s="19">
        <f>G17+G21+G27</f>
        <v>56094.080000000002</v>
      </c>
      <c r="H16" s="19">
        <f>H17+H21+H27</f>
        <v>15570.5</v>
      </c>
      <c r="I16" s="19">
        <f>I17+I21+I27</f>
        <v>13794.5</v>
      </c>
      <c r="J16" s="19">
        <f>J17+J21+J27</f>
        <v>13442.5</v>
      </c>
      <c r="K16" s="19">
        <f>K17+K21+K27</f>
        <v>13286.58</v>
      </c>
    </row>
    <row r="17" spans="1:15" s="20" customFormat="1" ht="17.399999999999999" x14ac:dyDescent="0.3">
      <c r="A17" s="21"/>
      <c r="B17" s="21" t="s">
        <v>14</v>
      </c>
      <c r="C17" s="21">
        <v>1010</v>
      </c>
      <c r="D17" s="22">
        <f>D18+D19+D20</f>
        <v>63642.65</v>
      </c>
      <c r="E17" s="22">
        <f>E18+E19</f>
        <v>47943.28</v>
      </c>
      <c r="F17" s="22">
        <f>F18+F19</f>
        <v>47943.28</v>
      </c>
      <c r="G17" s="22">
        <f t="shared" ref="G17:G19" si="0">H17+I17+J17+K17</f>
        <v>52500</v>
      </c>
      <c r="H17" s="22">
        <f>H18+H19</f>
        <v>13100</v>
      </c>
      <c r="I17" s="22">
        <f>I18+I19</f>
        <v>13150</v>
      </c>
      <c r="J17" s="22">
        <f>J18+J19</f>
        <v>13150</v>
      </c>
      <c r="K17" s="22">
        <f>K18+K19</f>
        <v>13100</v>
      </c>
    </row>
    <row r="18" spans="1:15" s="20" customFormat="1" ht="17.399999999999999" x14ac:dyDescent="0.3">
      <c r="A18" s="21"/>
      <c r="B18" s="21" t="s">
        <v>15</v>
      </c>
      <c r="C18" s="21">
        <v>1011</v>
      </c>
      <c r="D18" s="8">
        <v>61472.19</v>
      </c>
      <c r="E18" s="8">
        <v>45743.28</v>
      </c>
      <c r="F18" s="8">
        <v>45743.28</v>
      </c>
      <c r="G18" s="22">
        <f t="shared" si="0"/>
        <v>50000</v>
      </c>
      <c r="H18" s="8">
        <v>12500</v>
      </c>
      <c r="I18" s="8">
        <v>12500</v>
      </c>
      <c r="J18" s="8">
        <v>12500</v>
      </c>
      <c r="K18" s="8">
        <v>12500</v>
      </c>
    </row>
    <row r="19" spans="1:15" s="20" customFormat="1" ht="17.399999999999999" x14ac:dyDescent="0.3">
      <c r="A19" s="21"/>
      <c r="B19" s="21" t="s">
        <v>16</v>
      </c>
      <c r="C19" s="21">
        <v>1012</v>
      </c>
      <c r="D19" s="8">
        <v>2170.46</v>
      </c>
      <c r="E19" s="8">
        <v>2200</v>
      </c>
      <c r="F19" s="8">
        <v>2200</v>
      </c>
      <c r="G19" s="22">
        <f t="shared" si="0"/>
        <v>2500</v>
      </c>
      <c r="H19" s="8">
        <v>600</v>
      </c>
      <c r="I19" s="8">
        <v>650</v>
      </c>
      <c r="J19" s="8">
        <v>650</v>
      </c>
      <c r="K19" s="8">
        <v>600</v>
      </c>
    </row>
    <row r="20" spans="1:15" s="20" customFormat="1" ht="17.399999999999999" x14ac:dyDescent="0.3">
      <c r="A20" s="21"/>
      <c r="B20" s="21" t="s">
        <v>17</v>
      </c>
      <c r="C20" s="21">
        <v>1020</v>
      </c>
      <c r="D20" s="8"/>
      <c r="E20" s="8"/>
      <c r="F20" s="8"/>
      <c r="G20" s="22"/>
      <c r="H20" s="8"/>
      <c r="I20" s="8"/>
      <c r="J20" s="8"/>
      <c r="K20" s="8"/>
    </row>
    <row r="21" spans="1:15" s="20" customFormat="1" ht="17.399999999999999" x14ac:dyDescent="0.3">
      <c r="A21" s="21"/>
      <c r="B21" s="21" t="s">
        <v>18</v>
      </c>
      <c r="C21" s="21">
        <v>1030</v>
      </c>
      <c r="D21" s="22">
        <f>D22+D25+D24+D23</f>
        <v>2813.8499999999995</v>
      </c>
      <c r="E21" s="22">
        <f>E22+E25+E24+E23</f>
        <v>6393.33</v>
      </c>
      <c r="F21" s="22">
        <f>F22+F25+F24+F23</f>
        <v>8206.06</v>
      </c>
      <c r="G21" s="22">
        <f>G22+G23+G25+G26</f>
        <v>3404.08</v>
      </c>
      <c r="H21" s="22">
        <f>H22+H23+H25+H26</f>
        <v>2423</v>
      </c>
      <c r="I21" s="22">
        <f>I22+I23+I25+I26</f>
        <v>597</v>
      </c>
      <c r="J21" s="22">
        <f>J22+J23+J25+J26</f>
        <v>245</v>
      </c>
      <c r="K21" s="22">
        <f>K22+K23+K25+K26</f>
        <v>139.08000000000001</v>
      </c>
      <c r="L21" s="23"/>
    </row>
    <row r="22" spans="1:15" s="20" customFormat="1" ht="17.399999999999999" x14ac:dyDescent="0.3">
      <c r="A22" s="21"/>
      <c r="B22" s="24" t="s">
        <v>19</v>
      </c>
      <c r="C22" s="21">
        <v>1031</v>
      </c>
      <c r="D22" s="8">
        <v>2669.99</v>
      </c>
      <c r="E22" s="8">
        <v>5815.33</v>
      </c>
      <c r="F22" s="8">
        <v>7831.9</v>
      </c>
      <c r="G22" s="8">
        <f t="shared" ref="G22:G26" si="1">H22+I22+J22+K22</f>
        <v>3404.08</v>
      </c>
      <c r="H22" s="8">
        <v>2423</v>
      </c>
      <c r="I22" s="8">
        <v>597</v>
      </c>
      <c r="J22" s="8">
        <v>245</v>
      </c>
      <c r="K22" s="8">
        <v>139.08000000000001</v>
      </c>
      <c r="L22" s="23"/>
    </row>
    <row r="23" spans="1:15" s="20" customFormat="1" ht="17.399999999999999" x14ac:dyDescent="0.3">
      <c r="A23" s="21"/>
      <c r="B23" s="21" t="s">
        <v>20</v>
      </c>
      <c r="C23" s="21">
        <v>1032</v>
      </c>
      <c r="D23" s="8">
        <v>77.16</v>
      </c>
      <c r="E23" s="8">
        <v>508</v>
      </c>
      <c r="F23" s="8">
        <v>257.26</v>
      </c>
      <c r="G23" s="8">
        <f t="shared" si="1"/>
        <v>0</v>
      </c>
      <c r="H23" s="8"/>
      <c r="I23" s="8"/>
      <c r="J23" s="8"/>
      <c r="K23" s="8"/>
    </row>
    <row r="24" spans="1:15" s="20" customFormat="1" ht="17.399999999999999" x14ac:dyDescent="0.3">
      <c r="A24" s="21"/>
      <c r="B24" s="21" t="s">
        <v>21</v>
      </c>
      <c r="C24" s="21">
        <v>1033</v>
      </c>
      <c r="D24" s="8"/>
      <c r="E24" s="8"/>
      <c r="F24" s="8"/>
      <c r="G24" s="8">
        <f t="shared" si="1"/>
        <v>0</v>
      </c>
      <c r="H24" s="8"/>
      <c r="I24" s="8"/>
      <c r="J24" s="8"/>
      <c r="K24" s="8"/>
    </row>
    <row r="25" spans="1:15" s="20" customFormat="1" ht="34.799999999999997" x14ac:dyDescent="0.3">
      <c r="A25" s="21"/>
      <c r="B25" s="25" t="s">
        <v>22</v>
      </c>
      <c r="C25" s="21">
        <v>1034</v>
      </c>
      <c r="D25" s="8">
        <v>66.7</v>
      </c>
      <c r="E25" s="8">
        <v>70</v>
      </c>
      <c r="F25" s="8">
        <v>116.9</v>
      </c>
      <c r="G25" s="8">
        <f t="shared" si="1"/>
        <v>0</v>
      </c>
      <c r="H25" s="8"/>
      <c r="I25" s="8"/>
      <c r="J25" s="8"/>
      <c r="K25" s="8"/>
    </row>
    <row r="26" spans="1:15" s="20" customFormat="1" ht="17.399999999999999" hidden="1" x14ac:dyDescent="0.3">
      <c r="A26" s="21"/>
      <c r="B26" s="25"/>
      <c r="C26" s="21"/>
      <c r="D26" s="8"/>
      <c r="E26" s="8"/>
      <c r="F26" s="8"/>
      <c r="G26" s="8">
        <f t="shared" si="1"/>
        <v>0</v>
      </c>
      <c r="H26" s="8"/>
      <c r="I26" s="8"/>
      <c r="J26" s="8"/>
      <c r="K26" s="8"/>
    </row>
    <row r="27" spans="1:15" s="20" customFormat="1" ht="17.399999999999999" x14ac:dyDescent="0.3">
      <c r="A27" s="21"/>
      <c r="B27" s="21" t="s">
        <v>23</v>
      </c>
      <c r="C27" s="21">
        <v>1040</v>
      </c>
      <c r="D27" s="22">
        <f t="shared" ref="D27:K27" si="2">D28+D29+D30</f>
        <v>238.38</v>
      </c>
      <c r="E27" s="22">
        <f t="shared" si="2"/>
        <v>76</v>
      </c>
      <c r="F27" s="22">
        <f t="shared" si="2"/>
        <v>176</v>
      </c>
      <c r="G27" s="22">
        <f t="shared" si="2"/>
        <v>190</v>
      </c>
      <c r="H27" s="22">
        <f t="shared" si="2"/>
        <v>47.5</v>
      </c>
      <c r="I27" s="22">
        <f t="shared" si="2"/>
        <v>47.5</v>
      </c>
      <c r="J27" s="22">
        <f t="shared" si="2"/>
        <v>47.5</v>
      </c>
      <c r="K27" s="22">
        <f t="shared" si="2"/>
        <v>47.5</v>
      </c>
      <c r="N27" s="20" t="s">
        <v>24</v>
      </c>
      <c r="O27" s="21"/>
    </row>
    <row r="28" spans="1:15" s="20" customFormat="1" ht="17.399999999999999" x14ac:dyDescent="0.3">
      <c r="A28" s="21"/>
      <c r="B28" s="21" t="s">
        <v>25</v>
      </c>
      <c r="C28" s="21">
        <v>1041</v>
      </c>
      <c r="D28" s="8">
        <v>35.89</v>
      </c>
      <c r="E28" s="8">
        <v>72</v>
      </c>
      <c r="F28" s="8">
        <v>72</v>
      </c>
      <c r="G28" s="8">
        <f t="shared" ref="G28:G52" si="3">H28+I28+J28+K28</f>
        <v>66</v>
      </c>
      <c r="H28" s="8">
        <v>16.5</v>
      </c>
      <c r="I28" s="8">
        <v>16.5</v>
      </c>
      <c r="J28" s="8">
        <v>16.5</v>
      </c>
      <c r="K28" s="8">
        <v>16.5</v>
      </c>
      <c r="N28" s="20" t="s">
        <v>26</v>
      </c>
      <c r="O28" s="21"/>
    </row>
    <row r="29" spans="1:15" s="20" customFormat="1" ht="17.399999999999999" x14ac:dyDescent="0.3">
      <c r="A29" s="21"/>
      <c r="B29" s="21" t="s">
        <v>27</v>
      </c>
      <c r="C29" s="21">
        <v>1042</v>
      </c>
      <c r="D29" s="8">
        <v>0.83</v>
      </c>
      <c r="E29" s="8">
        <v>4</v>
      </c>
      <c r="F29" s="8">
        <v>4</v>
      </c>
      <c r="G29" s="8">
        <f t="shared" si="3"/>
        <v>4</v>
      </c>
      <c r="H29" s="8">
        <v>1</v>
      </c>
      <c r="I29" s="8">
        <v>1</v>
      </c>
      <c r="J29" s="8">
        <v>1</v>
      </c>
      <c r="K29" s="8">
        <v>1</v>
      </c>
      <c r="L29" s="20" t="s">
        <v>28</v>
      </c>
      <c r="N29" s="20" t="s">
        <v>29</v>
      </c>
      <c r="O29" s="21"/>
    </row>
    <row r="30" spans="1:15" s="20" customFormat="1" ht="17.399999999999999" x14ac:dyDescent="0.3">
      <c r="A30" s="21"/>
      <c r="B30" s="21" t="s">
        <v>30</v>
      </c>
      <c r="C30" s="21">
        <v>1043</v>
      </c>
      <c r="D30" s="8">
        <v>201.66</v>
      </c>
      <c r="E30" s="8">
        <v>0</v>
      </c>
      <c r="F30" s="8">
        <v>100</v>
      </c>
      <c r="G30" s="22">
        <f t="shared" si="3"/>
        <v>120</v>
      </c>
      <c r="H30" s="8">
        <v>30</v>
      </c>
      <c r="I30" s="8">
        <v>30</v>
      </c>
      <c r="J30" s="8">
        <v>30</v>
      </c>
      <c r="K30" s="8">
        <v>30</v>
      </c>
      <c r="O30" s="26">
        <f>SUM(O27:O29)</f>
        <v>0</v>
      </c>
    </row>
    <row r="31" spans="1:15" s="20" customFormat="1" ht="17.399999999999999" x14ac:dyDescent="0.3">
      <c r="A31" s="21"/>
      <c r="B31" s="21" t="s">
        <v>31</v>
      </c>
      <c r="C31" s="21">
        <v>1050</v>
      </c>
      <c r="D31" s="8">
        <v>5332.76</v>
      </c>
      <c r="E31" s="8"/>
      <c r="F31" s="27">
        <f>O30/1000</f>
        <v>0</v>
      </c>
      <c r="G31" s="8"/>
      <c r="H31" s="8"/>
      <c r="I31" s="8"/>
      <c r="J31" s="8"/>
      <c r="K31" s="8"/>
    </row>
    <row r="32" spans="1:15" s="20" customFormat="1" ht="17.399999999999999" x14ac:dyDescent="0.3">
      <c r="A32" s="21"/>
      <c r="B32" s="21"/>
      <c r="C32" s="21"/>
      <c r="D32" s="8"/>
      <c r="E32" s="8"/>
      <c r="F32" s="8"/>
      <c r="G32" s="9" t="s">
        <v>32</v>
      </c>
      <c r="H32" s="9" t="s">
        <v>8</v>
      </c>
      <c r="I32" s="9" t="s">
        <v>9</v>
      </c>
      <c r="J32" s="9" t="s">
        <v>33</v>
      </c>
      <c r="K32" s="9" t="s">
        <v>34</v>
      </c>
    </row>
    <row r="33" spans="1:12" s="28" customFormat="1" ht="17.399999999999999" x14ac:dyDescent="0.3">
      <c r="A33" s="29"/>
      <c r="B33" s="30" t="s">
        <v>35</v>
      </c>
      <c r="C33" s="29"/>
      <c r="D33" s="31"/>
      <c r="E33" s="31"/>
      <c r="F33" s="31"/>
      <c r="G33" s="31"/>
      <c r="H33" s="31"/>
      <c r="I33" s="31"/>
      <c r="J33" s="31"/>
      <c r="K33" s="31"/>
    </row>
    <row r="34" spans="1:12" s="20" customFormat="1" ht="17.399999999999999" x14ac:dyDescent="0.3">
      <c r="A34" s="21">
        <v>2111</v>
      </c>
      <c r="B34" s="21" t="s">
        <v>36</v>
      </c>
      <c r="C34" s="21">
        <v>1060</v>
      </c>
      <c r="D34" s="22">
        <v>46672.5</v>
      </c>
      <c r="E34" s="22">
        <v>34252.269999999997</v>
      </c>
      <c r="F34" s="22">
        <v>35626.65</v>
      </c>
      <c r="G34" s="22">
        <f t="shared" si="3"/>
        <v>34518.149999999994</v>
      </c>
      <c r="H34" s="22">
        <v>9086.06</v>
      </c>
      <c r="I34" s="22">
        <v>9226.25</v>
      </c>
      <c r="J34" s="22">
        <v>8970.89</v>
      </c>
      <c r="K34" s="22">
        <v>7234.95</v>
      </c>
      <c r="L34" s="32"/>
    </row>
    <row r="35" spans="1:12" s="20" customFormat="1" ht="17.399999999999999" x14ac:dyDescent="0.3">
      <c r="A35" s="21">
        <v>2120</v>
      </c>
      <c r="B35" s="21" t="s">
        <v>37</v>
      </c>
      <c r="C35" s="21">
        <v>1070</v>
      </c>
      <c r="D35" s="22">
        <v>10269.39</v>
      </c>
      <c r="E35" s="22">
        <v>7535.79</v>
      </c>
      <c r="F35" s="22">
        <v>7838.14</v>
      </c>
      <c r="G35" s="22">
        <f t="shared" si="3"/>
        <v>7593.93</v>
      </c>
      <c r="H35" s="22">
        <v>1998.94</v>
      </c>
      <c r="I35" s="22">
        <v>2029.75</v>
      </c>
      <c r="J35" s="22">
        <v>1973.57</v>
      </c>
      <c r="K35" s="22">
        <v>1591.67</v>
      </c>
    </row>
    <row r="36" spans="1:12" s="20" customFormat="1" ht="17.399999999999999" x14ac:dyDescent="0.3">
      <c r="A36" s="21">
        <v>2210</v>
      </c>
      <c r="B36" s="21" t="s">
        <v>38</v>
      </c>
      <c r="C36" s="21">
        <v>1080</v>
      </c>
      <c r="D36" s="22">
        <v>1499.75</v>
      </c>
      <c r="E36" s="22">
        <v>1200</v>
      </c>
      <c r="F36" s="22">
        <v>1200</v>
      </c>
      <c r="G36" s="22">
        <f t="shared" si="3"/>
        <v>1100</v>
      </c>
      <c r="H36" s="22">
        <v>275</v>
      </c>
      <c r="I36" s="22">
        <v>275</v>
      </c>
      <c r="J36" s="22">
        <v>275</v>
      </c>
      <c r="K36" s="22">
        <v>275</v>
      </c>
      <c r="L36" s="32"/>
    </row>
    <row r="37" spans="1:12" s="20" customFormat="1" ht="17.399999999999999" x14ac:dyDescent="0.3">
      <c r="A37" s="21"/>
      <c r="B37" s="21" t="s">
        <v>39</v>
      </c>
      <c r="C37" s="21">
        <v>1081</v>
      </c>
      <c r="D37" s="8">
        <v>530.84</v>
      </c>
      <c r="E37" s="8">
        <v>560</v>
      </c>
      <c r="F37" s="8">
        <v>560</v>
      </c>
      <c r="G37" s="8">
        <f t="shared" si="3"/>
        <v>591.6</v>
      </c>
      <c r="H37" s="8">
        <v>147.9</v>
      </c>
      <c r="I37" s="8">
        <v>147.9</v>
      </c>
      <c r="J37" s="8">
        <v>147.9</v>
      </c>
      <c r="K37" s="8">
        <v>147.9</v>
      </c>
      <c r="L37" s="32"/>
    </row>
    <row r="38" spans="1:12" s="20" customFormat="1" ht="17.399999999999999" x14ac:dyDescent="0.3">
      <c r="A38" s="21"/>
      <c r="B38" s="21" t="s">
        <v>40</v>
      </c>
      <c r="C38" s="21">
        <v>1082</v>
      </c>
      <c r="D38" s="8">
        <v>40.6</v>
      </c>
      <c r="E38" s="8">
        <v>80</v>
      </c>
      <c r="F38" s="8">
        <v>80</v>
      </c>
      <c r="G38" s="8">
        <f t="shared" si="3"/>
        <v>36</v>
      </c>
      <c r="H38" s="8">
        <v>9</v>
      </c>
      <c r="I38" s="8">
        <v>9</v>
      </c>
      <c r="J38" s="8">
        <v>9</v>
      </c>
      <c r="K38" s="8">
        <v>9</v>
      </c>
      <c r="L38" s="32"/>
    </row>
    <row r="39" spans="1:12" s="20" customFormat="1" ht="17.399999999999999" x14ac:dyDescent="0.3">
      <c r="A39" s="21"/>
      <c r="B39" s="21" t="s">
        <v>41</v>
      </c>
      <c r="C39" s="21">
        <v>1083</v>
      </c>
      <c r="D39" s="8">
        <v>28.97</v>
      </c>
      <c r="E39" s="8">
        <v>60</v>
      </c>
      <c r="F39" s="8">
        <v>60</v>
      </c>
      <c r="G39" s="8">
        <f t="shared" si="3"/>
        <v>45</v>
      </c>
      <c r="H39" s="8">
        <v>11.25</v>
      </c>
      <c r="I39" s="8">
        <v>11.25</v>
      </c>
      <c r="J39" s="8">
        <v>11.25</v>
      </c>
      <c r="K39" s="8">
        <v>11.25</v>
      </c>
      <c r="L39" s="32"/>
    </row>
    <row r="40" spans="1:12" s="20" customFormat="1" ht="17.399999999999999" x14ac:dyDescent="0.3">
      <c r="A40" s="21"/>
      <c r="B40" s="21" t="s">
        <v>42</v>
      </c>
      <c r="C40" s="21">
        <v>1084</v>
      </c>
      <c r="D40" s="8">
        <v>34.4</v>
      </c>
      <c r="E40" s="8">
        <v>40</v>
      </c>
      <c r="F40" s="8">
        <v>40</v>
      </c>
      <c r="G40" s="8">
        <f t="shared" si="3"/>
        <v>60</v>
      </c>
      <c r="H40" s="8">
        <v>15</v>
      </c>
      <c r="I40" s="8">
        <v>15</v>
      </c>
      <c r="J40" s="8">
        <v>15</v>
      </c>
      <c r="K40" s="8">
        <v>15</v>
      </c>
      <c r="L40" s="32"/>
    </row>
    <row r="41" spans="1:12" s="20" customFormat="1" ht="17.399999999999999" x14ac:dyDescent="0.3">
      <c r="A41" s="21"/>
      <c r="B41" s="21" t="s">
        <v>43</v>
      </c>
      <c r="C41" s="21">
        <v>1085</v>
      </c>
      <c r="D41" s="8">
        <v>220.22</v>
      </c>
      <c r="E41" s="8">
        <v>16</v>
      </c>
      <c r="F41" s="8">
        <v>16</v>
      </c>
      <c r="G41" s="8">
        <f t="shared" si="3"/>
        <v>120</v>
      </c>
      <c r="H41" s="8">
        <v>30</v>
      </c>
      <c r="I41" s="8">
        <v>30</v>
      </c>
      <c r="J41" s="8">
        <v>30</v>
      </c>
      <c r="K41" s="8">
        <v>30</v>
      </c>
      <c r="L41" s="32"/>
    </row>
    <row r="42" spans="1:12" s="20" customFormat="1" ht="17.399999999999999" x14ac:dyDescent="0.3">
      <c r="A42" s="21">
        <v>2220</v>
      </c>
      <c r="B42" s="21" t="s">
        <v>44</v>
      </c>
      <c r="C42" s="21">
        <v>1090</v>
      </c>
      <c r="D42" s="22">
        <v>2850.28</v>
      </c>
      <c r="E42" s="22">
        <v>2564.3000000000002</v>
      </c>
      <c r="F42" s="22">
        <v>2564.3000000000002</v>
      </c>
      <c r="G42" s="22">
        <f t="shared" si="3"/>
        <v>2600</v>
      </c>
      <c r="H42" s="8">
        <v>400</v>
      </c>
      <c r="I42" s="8">
        <v>600</v>
      </c>
      <c r="J42" s="8">
        <v>800</v>
      </c>
      <c r="K42" s="8">
        <v>800</v>
      </c>
      <c r="L42" s="32"/>
    </row>
    <row r="43" spans="1:12" s="20" customFormat="1" ht="17.399999999999999" x14ac:dyDescent="0.3">
      <c r="A43" s="21">
        <v>2230</v>
      </c>
      <c r="B43" s="21" t="s">
        <v>45</v>
      </c>
      <c r="C43" s="21">
        <v>1100</v>
      </c>
      <c r="D43" s="22">
        <v>188.08</v>
      </c>
      <c r="E43" s="22">
        <v>350</v>
      </c>
      <c r="F43" s="22">
        <v>350</v>
      </c>
      <c r="G43" s="22">
        <f t="shared" si="3"/>
        <v>250</v>
      </c>
      <c r="H43" s="22">
        <v>50</v>
      </c>
      <c r="I43" s="22">
        <v>60</v>
      </c>
      <c r="J43" s="22">
        <v>60</v>
      </c>
      <c r="K43" s="22">
        <v>80</v>
      </c>
      <c r="L43" s="32"/>
    </row>
    <row r="44" spans="1:12" s="20" customFormat="1" ht="17.399999999999999" x14ac:dyDescent="0.3">
      <c r="A44" s="21">
        <v>2240</v>
      </c>
      <c r="B44" s="21" t="s">
        <v>46</v>
      </c>
      <c r="C44" s="21">
        <v>1110</v>
      </c>
      <c r="D44" s="22">
        <v>1397.17</v>
      </c>
      <c r="E44" s="22">
        <v>1400</v>
      </c>
      <c r="F44" s="22">
        <v>1400</v>
      </c>
      <c r="G44" s="22">
        <f t="shared" si="3"/>
        <v>2100</v>
      </c>
      <c r="H44" s="22">
        <v>680</v>
      </c>
      <c r="I44" s="22">
        <v>470</v>
      </c>
      <c r="J44" s="22">
        <v>490</v>
      </c>
      <c r="K44" s="22">
        <v>460</v>
      </c>
      <c r="L44" s="32"/>
    </row>
    <row r="45" spans="1:12" s="20" customFormat="1" ht="17.399999999999999" x14ac:dyDescent="0.3">
      <c r="A45" s="21"/>
      <c r="B45" s="21" t="s">
        <v>47</v>
      </c>
      <c r="C45" s="21">
        <v>1111</v>
      </c>
      <c r="D45" s="8">
        <v>261.62</v>
      </c>
      <c r="E45" s="8">
        <v>260</v>
      </c>
      <c r="F45" s="8">
        <v>260</v>
      </c>
      <c r="G45" s="8">
        <f t="shared" si="3"/>
        <v>320</v>
      </c>
      <c r="H45" s="8">
        <v>80</v>
      </c>
      <c r="I45" s="8">
        <v>80</v>
      </c>
      <c r="J45" s="8">
        <v>80</v>
      </c>
      <c r="K45" s="8">
        <v>80</v>
      </c>
      <c r="L45" s="32"/>
    </row>
    <row r="46" spans="1:12" s="20" customFormat="1" ht="17.399999999999999" x14ac:dyDescent="0.3">
      <c r="A46" s="21"/>
      <c r="B46" s="21" t="s">
        <v>48</v>
      </c>
      <c r="C46" s="21">
        <v>1112</v>
      </c>
      <c r="D46" s="8">
        <v>18.79</v>
      </c>
      <c r="E46" s="8">
        <v>19.2</v>
      </c>
      <c r="F46" s="8">
        <v>19.2</v>
      </c>
      <c r="G46" s="8">
        <f t="shared" si="3"/>
        <v>40</v>
      </c>
      <c r="H46" s="8">
        <v>10</v>
      </c>
      <c r="I46" s="8">
        <v>10</v>
      </c>
      <c r="J46" s="8">
        <v>10</v>
      </c>
      <c r="K46" s="8">
        <v>10</v>
      </c>
      <c r="L46" s="32"/>
    </row>
    <row r="47" spans="1:12" s="20" customFormat="1" ht="17.399999999999999" x14ac:dyDescent="0.3">
      <c r="A47" s="21"/>
      <c r="B47" s="21" t="s">
        <v>49</v>
      </c>
      <c r="C47" s="21">
        <v>1113</v>
      </c>
      <c r="D47" s="8">
        <v>22.18</v>
      </c>
      <c r="E47" s="8">
        <v>20</v>
      </c>
      <c r="F47" s="8">
        <v>20</v>
      </c>
      <c r="G47" s="8">
        <f t="shared" si="3"/>
        <v>32</v>
      </c>
      <c r="H47" s="8">
        <v>8</v>
      </c>
      <c r="I47" s="8">
        <v>8</v>
      </c>
      <c r="J47" s="8">
        <v>8</v>
      </c>
      <c r="K47" s="8">
        <v>8</v>
      </c>
      <c r="L47" s="32"/>
    </row>
    <row r="48" spans="1:12" s="20" customFormat="1" ht="17.399999999999999" x14ac:dyDescent="0.3">
      <c r="A48" s="21"/>
      <c r="B48" s="21" t="s">
        <v>50</v>
      </c>
      <c r="C48" s="21">
        <v>1114</v>
      </c>
      <c r="D48" s="8">
        <v>383.4</v>
      </c>
      <c r="E48" s="8">
        <v>60</v>
      </c>
      <c r="F48" s="8">
        <v>60</v>
      </c>
      <c r="G48" s="8">
        <f t="shared" si="3"/>
        <v>48</v>
      </c>
      <c r="H48" s="8">
        <v>12</v>
      </c>
      <c r="I48" s="8">
        <v>12</v>
      </c>
      <c r="J48" s="8">
        <v>12</v>
      </c>
      <c r="K48" s="8">
        <v>12</v>
      </c>
      <c r="L48" s="32"/>
    </row>
    <row r="49" spans="1:16" s="20" customFormat="1" ht="17.399999999999999" x14ac:dyDescent="0.3">
      <c r="A49" s="21"/>
      <c r="B49" s="21" t="s">
        <v>51</v>
      </c>
      <c r="C49" s="21">
        <v>1115</v>
      </c>
      <c r="D49" s="8">
        <v>108.52</v>
      </c>
      <c r="E49" s="8">
        <v>120</v>
      </c>
      <c r="F49" s="8">
        <v>120</v>
      </c>
      <c r="G49" s="8">
        <f t="shared" si="3"/>
        <v>140</v>
      </c>
      <c r="H49" s="8">
        <v>35</v>
      </c>
      <c r="I49" s="8">
        <v>35</v>
      </c>
      <c r="J49" s="8">
        <v>35</v>
      </c>
      <c r="K49" s="8">
        <v>35</v>
      </c>
      <c r="L49" s="32"/>
    </row>
    <row r="50" spans="1:16" s="20" customFormat="1" ht="17.399999999999999" x14ac:dyDescent="0.3">
      <c r="A50" s="21"/>
      <c r="B50" s="21" t="s">
        <v>52</v>
      </c>
      <c r="C50" s="21">
        <v>1116</v>
      </c>
      <c r="D50" s="8">
        <v>8.31</v>
      </c>
      <c r="E50" s="8">
        <v>4.3</v>
      </c>
      <c r="F50" s="8">
        <v>4.3</v>
      </c>
      <c r="G50" s="8">
        <f t="shared" si="3"/>
        <v>5</v>
      </c>
      <c r="H50" s="8">
        <v>0</v>
      </c>
      <c r="I50" s="8">
        <v>0</v>
      </c>
      <c r="J50" s="8">
        <v>5</v>
      </c>
      <c r="K50" s="8">
        <v>0</v>
      </c>
      <c r="L50" s="32"/>
    </row>
    <row r="51" spans="1:16" s="20" customFormat="1" ht="17.399999999999999" x14ac:dyDescent="0.3">
      <c r="A51" s="21"/>
      <c r="B51" s="21" t="s">
        <v>53</v>
      </c>
      <c r="C51" s="21">
        <v>1117</v>
      </c>
      <c r="D51" s="8">
        <v>307.14999999999998</v>
      </c>
      <c r="E51" s="8">
        <v>200</v>
      </c>
      <c r="F51" s="8">
        <v>200</v>
      </c>
      <c r="G51" s="8">
        <f t="shared" si="3"/>
        <v>417.4</v>
      </c>
      <c r="H51" s="8">
        <v>126.6</v>
      </c>
      <c r="I51" s="8">
        <v>96.6</v>
      </c>
      <c r="J51" s="8">
        <v>100.6</v>
      </c>
      <c r="K51" s="8">
        <v>93.6</v>
      </c>
      <c r="L51" s="32"/>
    </row>
    <row r="52" spans="1:16" s="20" customFormat="1" ht="17.399999999999999" x14ac:dyDescent="0.3">
      <c r="A52" s="21">
        <v>2250</v>
      </c>
      <c r="B52" s="21" t="s">
        <v>54</v>
      </c>
      <c r="C52" s="21">
        <v>1120</v>
      </c>
      <c r="D52" s="22">
        <v>38.31</v>
      </c>
      <c r="E52" s="22">
        <v>120</v>
      </c>
      <c r="F52" s="22">
        <v>10</v>
      </c>
      <c r="G52" s="22">
        <f t="shared" si="3"/>
        <v>102</v>
      </c>
      <c r="H52" s="22">
        <v>3</v>
      </c>
      <c r="I52" s="22">
        <v>3</v>
      </c>
      <c r="J52" s="22">
        <v>3</v>
      </c>
      <c r="K52" s="22">
        <v>93</v>
      </c>
      <c r="L52" s="32"/>
    </row>
    <row r="53" spans="1:16" s="20" customFormat="1" ht="17.399999999999999" x14ac:dyDescent="0.3">
      <c r="A53" s="21">
        <v>2270</v>
      </c>
      <c r="B53" s="21" t="s">
        <v>55</v>
      </c>
      <c r="C53" s="21">
        <v>1130</v>
      </c>
      <c r="D53" s="22">
        <f>D54+D55+D56+D57+D58-0.01</f>
        <v>4508.67</v>
      </c>
      <c r="E53" s="22">
        <f t="shared" ref="E53:K53" si="4">E54+E55+E56+E57+E58</f>
        <v>5430.7000000000007</v>
      </c>
      <c r="F53" s="22">
        <f>F54+F55+F56+F57+F58</f>
        <v>5900</v>
      </c>
      <c r="G53" s="22">
        <f>G54+G55+G56+G57+G58</f>
        <v>6500</v>
      </c>
      <c r="H53" s="22">
        <f t="shared" si="4"/>
        <v>2797.5</v>
      </c>
      <c r="I53" s="22">
        <f t="shared" si="4"/>
        <v>770.5</v>
      </c>
      <c r="J53" s="22">
        <f t="shared" si="4"/>
        <v>525.04</v>
      </c>
      <c r="K53" s="22">
        <f t="shared" si="4"/>
        <v>2406.96</v>
      </c>
      <c r="L53" s="33"/>
      <c r="M53" s="33"/>
      <c r="N53" s="33"/>
      <c r="O53" s="33"/>
      <c r="P53" s="33"/>
    </row>
    <row r="54" spans="1:16" s="20" customFormat="1" ht="17.399999999999999" x14ac:dyDescent="0.3">
      <c r="A54" s="21">
        <v>2271</v>
      </c>
      <c r="B54" s="21" t="s">
        <v>56</v>
      </c>
      <c r="C54" s="21">
        <v>1131</v>
      </c>
      <c r="D54" s="8">
        <v>1951.75</v>
      </c>
      <c r="E54" s="8">
        <v>2997.17</v>
      </c>
      <c r="F54" s="8">
        <v>2700</v>
      </c>
      <c r="G54" s="8">
        <f t="shared" ref="G54:G62" si="5">H54+I54+J54+K54</f>
        <v>2865</v>
      </c>
      <c r="H54" s="8">
        <v>1560</v>
      </c>
      <c r="I54" s="8">
        <v>140</v>
      </c>
      <c r="J54" s="8">
        <v>0</v>
      </c>
      <c r="K54" s="8">
        <v>1165</v>
      </c>
      <c r="L54" s="32"/>
    </row>
    <row r="55" spans="1:16" s="20" customFormat="1" ht="17.399999999999999" x14ac:dyDescent="0.3">
      <c r="A55" s="21">
        <v>2272</v>
      </c>
      <c r="B55" s="21" t="s">
        <v>57</v>
      </c>
      <c r="C55" s="21">
        <v>1132</v>
      </c>
      <c r="D55" s="8">
        <v>414.23</v>
      </c>
      <c r="E55" s="8">
        <v>728.93</v>
      </c>
      <c r="F55" s="8">
        <v>500</v>
      </c>
      <c r="G55" s="8">
        <f t="shared" si="5"/>
        <v>500.90000000000003</v>
      </c>
      <c r="H55" s="8">
        <v>135</v>
      </c>
      <c r="I55" s="8">
        <v>125</v>
      </c>
      <c r="J55" s="8">
        <v>111.34</v>
      </c>
      <c r="K55" s="8">
        <v>129.56</v>
      </c>
      <c r="L55" s="32"/>
    </row>
    <row r="56" spans="1:16" s="20" customFormat="1" ht="17.399999999999999" x14ac:dyDescent="0.3">
      <c r="A56" s="21">
        <v>2273</v>
      </c>
      <c r="B56" s="21" t="s">
        <v>58</v>
      </c>
      <c r="C56" s="21">
        <v>1133</v>
      </c>
      <c r="D56" s="8">
        <v>2004.07</v>
      </c>
      <c r="E56" s="8">
        <v>1503.67</v>
      </c>
      <c r="F56" s="8">
        <v>2500</v>
      </c>
      <c r="G56" s="8">
        <f t="shared" si="5"/>
        <v>2980</v>
      </c>
      <c r="H56" s="8">
        <v>1055.2</v>
      </c>
      <c r="I56" s="8">
        <v>494.4</v>
      </c>
      <c r="J56" s="8">
        <v>365.4</v>
      </c>
      <c r="K56" s="8">
        <v>1065</v>
      </c>
      <c r="L56" s="32"/>
    </row>
    <row r="57" spans="1:16" s="20" customFormat="1" ht="17.399999999999999" x14ac:dyDescent="0.3">
      <c r="A57" s="21">
        <v>2274</v>
      </c>
      <c r="B57" s="21" t="s">
        <v>59</v>
      </c>
      <c r="C57" s="21">
        <v>1134</v>
      </c>
      <c r="D57" s="8">
        <v>100.63</v>
      </c>
      <c r="E57" s="8">
        <v>160.93</v>
      </c>
      <c r="F57" s="8">
        <v>160</v>
      </c>
      <c r="G57" s="8">
        <f t="shared" si="5"/>
        <v>114.1</v>
      </c>
      <c r="H57" s="8">
        <v>47.3</v>
      </c>
      <c r="I57" s="8">
        <v>11.1</v>
      </c>
      <c r="J57" s="8">
        <v>8.3000000000000007</v>
      </c>
      <c r="K57" s="8">
        <v>47.4</v>
      </c>
      <c r="L57" s="32"/>
    </row>
    <row r="58" spans="1:16" s="20" customFormat="1" ht="17.399999999999999" x14ac:dyDescent="0.3">
      <c r="A58" s="21">
        <v>2275</v>
      </c>
      <c r="B58" s="21" t="s">
        <v>60</v>
      </c>
      <c r="C58" s="21">
        <v>1135</v>
      </c>
      <c r="D58" s="8">
        <v>38</v>
      </c>
      <c r="E58" s="8">
        <v>40</v>
      </c>
      <c r="F58" s="8">
        <v>40</v>
      </c>
      <c r="G58" s="8">
        <f t="shared" si="5"/>
        <v>40</v>
      </c>
      <c r="H58" s="8">
        <v>0</v>
      </c>
      <c r="I58" s="8">
        <v>0</v>
      </c>
      <c r="J58" s="8">
        <v>40</v>
      </c>
      <c r="K58" s="8">
        <v>0</v>
      </c>
      <c r="L58" s="32"/>
    </row>
    <row r="59" spans="1:16" s="20" customFormat="1" ht="34.799999999999997" x14ac:dyDescent="0.3">
      <c r="A59" s="21">
        <v>2282</v>
      </c>
      <c r="B59" s="25" t="s">
        <v>61</v>
      </c>
      <c r="C59" s="21">
        <v>1140</v>
      </c>
      <c r="D59" s="22">
        <v>111.01</v>
      </c>
      <c r="E59" s="22">
        <v>286.10000000000002</v>
      </c>
      <c r="F59" s="22">
        <v>150</v>
      </c>
      <c r="G59" s="22">
        <f t="shared" si="5"/>
        <v>170</v>
      </c>
      <c r="H59" s="22">
        <v>65</v>
      </c>
      <c r="I59" s="22">
        <v>45</v>
      </c>
      <c r="J59" s="22">
        <v>30</v>
      </c>
      <c r="K59" s="22">
        <v>30</v>
      </c>
      <c r="L59" s="32"/>
      <c r="M59" s="32"/>
    </row>
    <row r="60" spans="1:16" s="20" customFormat="1" ht="17.399999999999999" x14ac:dyDescent="0.3">
      <c r="A60" s="21">
        <v>2710</v>
      </c>
      <c r="B60" s="25" t="s">
        <v>62</v>
      </c>
      <c r="C60" s="21">
        <v>1150</v>
      </c>
      <c r="D60" s="22">
        <v>114.77</v>
      </c>
      <c r="E60" s="22">
        <v>126</v>
      </c>
      <c r="F60" s="22">
        <v>126</v>
      </c>
      <c r="G60" s="22">
        <f t="shared" si="5"/>
        <v>120</v>
      </c>
      <c r="H60" s="22">
        <v>30</v>
      </c>
      <c r="I60" s="22">
        <v>30</v>
      </c>
      <c r="J60" s="22">
        <v>30</v>
      </c>
      <c r="K60" s="22">
        <v>30</v>
      </c>
      <c r="L60" s="32"/>
    </row>
    <row r="61" spans="1:16" s="20" customFormat="1" ht="17.399999999999999" x14ac:dyDescent="0.3">
      <c r="A61" s="21">
        <v>2800</v>
      </c>
      <c r="B61" s="25" t="s">
        <v>63</v>
      </c>
      <c r="C61" s="21">
        <v>1160</v>
      </c>
      <c r="D61" s="22">
        <v>270.18</v>
      </c>
      <c r="E61" s="22">
        <v>275</v>
      </c>
      <c r="F61" s="22">
        <v>275</v>
      </c>
      <c r="G61" s="22">
        <f t="shared" si="5"/>
        <v>340</v>
      </c>
      <c r="H61" s="22">
        <v>85</v>
      </c>
      <c r="I61" s="22">
        <v>85</v>
      </c>
      <c r="J61" s="22">
        <v>85</v>
      </c>
      <c r="K61" s="22">
        <v>85</v>
      </c>
      <c r="L61" s="32"/>
    </row>
    <row r="62" spans="1:16" s="20" customFormat="1" ht="17.399999999999999" x14ac:dyDescent="0.3">
      <c r="A62" s="21">
        <v>3000</v>
      </c>
      <c r="B62" s="25" t="s">
        <v>64</v>
      </c>
      <c r="C62" s="21">
        <v>1170</v>
      </c>
      <c r="D62" s="22">
        <v>428.4</v>
      </c>
      <c r="E62" s="22">
        <v>872.45</v>
      </c>
      <c r="F62" s="22">
        <v>885.25</v>
      </c>
      <c r="G62" s="22">
        <f t="shared" si="5"/>
        <v>700</v>
      </c>
      <c r="H62" s="22">
        <v>100</v>
      </c>
      <c r="I62" s="22">
        <v>200</v>
      </c>
      <c r="J62" s="22">
        <v>200</v>
      </c>
      <c r="K62" s="22">
        <v>200</v>
      </c>
      <c r="L62" s="32"/>
    </row>
    <row r="63" spans="1:16" s="20" customFormat="1" ht="17.399999999999999" x14ac:dyDescent="0.3">
      <c r="A63" s="21"/>
      <c r="B63" s="25" t="s">
        <v>65</v>
      </c>
      <c r="C63" s="21">
        <v>1180</v>
      </c>
      <c r="D63" s="8"/>
      <c r="E63" s="8"/>
      <c r="F63" s="8"/>
      <c r="G63" s="8"/>
      <c r="H63" s="8"/>
      <c r="I63" s="8"/>
      <c r="J63" s="8"/>
      <c r="K63" s="8"/>
    </row>
    <row r="64" spans="1:16" s="6" customFormat="1" ht="17.399999999999999" x14ac:dyDescent="0.3">
      <c r="A64" s="34"/>
      <c r="B64" s="35" t="s">
        <v>66</v>
      </c>
      <c r="C64" s="36">
        <v>1190</v>
      </c>
      <c r="D64" s="37">
        <f>D16+0.01</f>
        <v>66694.89</v>
      </c>
      <c r="E64" s="37">
        <f t="shared" ref="E64:K64" si="6">E17+E20+E21+E27</f>
        <v>54412.61</v>
      </c>
      <c r="F64" s="37">
        <f t="shared" si="6"/>
        <v>56325.34</v>
      </c>
      <c r="G64" s="37">
        <f t="shared" si="6"/>
        <v>56094.080000000002</v>
      </c>
      <c r="H64" s="37">
        <f t="shared" si="6"/>
        <v>15570.5</v>
      </c>
      <c r="I64" s="37">
        <f t="shared" si="6"/>
        <v>13794.5</v>
      </c>
      <c r="J64" s="37">
        <f t="shared" si="6"/>
        <v>13442.5</v>
      </c>
      <c r="K64" s="37">
        <f t="shared" si="6"/>
        <v>13286.58</v>
      </c>
    </row>
    <row r="65" spans="1:11" s="6" customFormat="1" ht="17.399999999999999" x14ac:dyDescent="0.3">
      <c r="A65" s="29"/>
      <c r="B65" s="38" t="s">
        <v>67</v>
      </c>
      <c r="C65" s="39">
        <v>1200</v>
      </c>
      <c r="D65" s="31">
        <f>D34+D35+D36+D42+D43+D44+D52+D53+D59+D60+D61+D62</f>
        <v>68348.50999999998</v>
      </c>
      <c r="E65" s="31">
        <f>E34+E35+E36+E42+E43+E44+E52+E53+E59+E60+E61+E62</f>
        <v>54412.609999999993</v>
      </c>
      <c r="F65" s="31">
        <f t="shared" ref="F65:K65" si="7">F34+F35+F36+F42+F43+F44+F52+F53+F59+F60+F61+F62</f>
        <v>56325.340000000004</v>
      </c>
      <c r="G65" s="31">
        <f t="shared" si="7"/>
        <v>56094.079999999994</v>
      </c>
      <c r="H65" s="31">
        <f t="shared" si="7"/>
        <v>15570.5</v>
      </c>
      <c r="I65" s="31">
        <f t="shared" si="7"/>
        <v>13794.5</v>
      </c>
      <c r="J65" s="31">
        <f t="shared" si="7"/>
        <v>13442.5</v>
      </c>
      <c r="K65" s="31">
        <f t="shared" si="7"/>
        <v>13286.579999999998</v>
      </c>
    </row>
    <row r="66" spans="1:11" s="40" customFormat="1" ht="17.399999999999999" x14ac:dyDescent="0.3">
      <c r="A66" s="26"/>
      <c r="B66" s="41" t="s">
        <v>68</v>
      </c>
      <c r="C66" s="21">
        <v>1201</v>
      </c>
      <c r="D66" s="22">
        <f>D34+D35+D42</f>
        <v>59792.17</v>
      </c>
      <c r="E66" s="22">
        <f t="shared" ref="E66:K66" si="8">E34+E35+E42</f>
        <v>44352.36</v>
      </c>
      <c r="F66" s="22">
        <f t="shared" si="8"/>
        <v>46029.090000000004</v>
      </c>
      <c r="G66" s="22">
        <f t="shared" si="8"/>
        <v>44712.079999999994</v>
      </c>
      <c r="H66" s="22">
        <f t="shared" si="8"/>
        <v>11485</v>
      </c>
      <c r="I66" s="22">
        <f t="shared" si="8"/>
        <v>11856</v>
      </c>
      <c r="J66" s="22">
        <f t="shared" si="8"/>
        <v>11744.46</v>
      </c>
      <c r="K66" s="22">
        <f t="shared" si="8"/>
        <v>9626.619999999999</v>
      </c>
    </row>
    <row r="67" spans="1:11" s="40" customFormat="1" ht="17.399999999999999" x14ac:dyDescent="0.3">
      <c r="A67" s="26"/>
      <c r="B67" s="41" t="s">
        <v>69</v>
      </c>
      <c r="C67" s="21">
        <v>1202</v>
      </c>
      <c r="D67" s="22">
        <f>D36+D43+D44+D52+D53+D59+D60+D61+D62</f>
        <v>8556.34</v>
      </c>
      <c r="E67" s="22">
        <f>E65-E66</f>
        <v>10060.249999999993</v>
      </c>
      <c r="F67" s="22">
        <f>F65-F66</f>
        <v>10296.25</v>
      </c>
      <c r="G67" s="22">
        <f>G36+G43+G44+G52+G53+G59+G60+G61+G62</f>
        <v>11382</v>
      </c>
      <c r="H67" s="22">
        <f>H36+H43+H44+H52+H53+H59+H60+H61+H62</f>
        <v>4085.5</v>
      </c>
      <c r="I67" s="22">
        <f>I36+I43+I44+I52+I53+I59+I60+I61+I62</f>
        <v>1938.5</v>
      </c>
      <c r="J67" s="22">
        <f>J36+J43+J44+J52+J53+J59+J60+J61+J62</f>
        <v>1698.04</v>
      </c>
      <c r="K67" s="22">
        <f>K36+K43+K44+K52+K53+K59+K60+K61+K62</f>
        <v>3659.96</v>
      </c>
    </row>
    <row r="68" spans="1:11" s="40" customFormat="1" ht="17.399999999999999" x14ac:dyDescent="0.3">
      <c r="A68" s="26"/>
      <c r="B68" s="41" t="s">
        <v>70</v>
      </c>
      <c r="C68" s="21">
        <v>1210</v>
      </c>
      <c r="D68" s="22">
        <f t="shared" ref="D68:K68" si="9">D64-D65</f>
        <v>-1653.6199999999808</v>
      </c>
      <c r="E68" s="22">
        <f t="shared" si="9"/>
        <v>0</v>
      </c>
      <c r="F68" s="22">
        <f t="shared" si="9"/>
        <v>0</v>
      </c>
      <c r="G68" s="22">
        <f t="shared" si="9"/>
        <v>0</v>
      </c>
      <c r="H68" s="22">
        <f>H64-H65</f>
        <v>0</v>
      </c>
      <c r="I68" s="22">
        <f t="shared" si="9"/>
        <v>0</v>
      </c>
      <c r="J68" s="22">
        <f t="shared" si="9"/>
        <v>0</v>
      </c>
      <c r="K68" s="22">
        <f t="shared" si="9"/>
        <v>0</v>
      </c>
    </row>
    <row r="69" spans="1:11" s="3" customFormat="1" ht="17.399999999999999" x14ac:dyDescent="0.3">
      <c r="A69" s="10"/>
      <c r="B69" s="42"/>
      <c r="C69" s="10"/>
      <c r="D69" s="43"/>
      <c r="E69" s="8"/>
      <c r="F69" s="8"/>
      <c r="G69" s="8"/>
      <c r="H69" s="8"/>
      <c r="I69" s="8"/>
      <c r="J69" s="8"/>
      <c r="K69" s="8"/>
    </row>
    <row r="70" spans="1:11" s="3" customFormat="1" ht="17.399999999999999" x14ac:dyDescent="0.3">
      <c r="A70" s="10"/>
      <c r="B70" s="42"/>
      <c r="C70" s="10"/>
      <c r="D70" s="43"/>
      <c r="E70" s="8"/>
      <c r="F70" s="8"/>
      <c r="G70" s="9" t="s">
        <v>32</v>
      </c>
      <c r="H70" s="9" t="s">
        <v>8</v>
      </c>
      <c r="I70" s="9" t="s">
        <v>9</v>
      </c>
      <c r="J70" s="9" t="s">
        <v>33</v>
      </c>
      <c r="K70" s="9" t="s">
        <v>34</v>
      </c>
    </row>
    <row r="71" spans="1:11" s="6" customFormat="1" ht="17.399999999999999" x14ac:dyDescent="0.3">
      <c r="A71" s="14"/>
      <c r="B71" s="44" t="s">
        <v>71</v>
      </c>
      <c r="C71" s="14">
        <v>2000</v>
      </c>
      <c r="D71" s="15"/>
      <c r="E71" s="15"/>
      <c r="F71" s="15"/>
      <c r="G71" s="15"/>
      <c r="H71" s="15"/>
      <c r="I71" s="15"/>
      <c r="J71" s="15"/>
      <c r="K71" s="15"/>
    </row>
    <row r="72" spans="1:11" s="20" customFormat="1" ht="17.399999999999999" x14ac:dyDescent="0.3">
      <c r="A72" s="21"/>
      <c r="B72" s="25" t="s">
        <v>72</v>
      </c>
      <c r="C72" s="21">
        <v>2010</v>
      </c>
      <c r="D72" s="22">
        <v>17032.400000000001</v>
      </c>
      <c r="E72" s="22">
        <v>14458.69</v>
      </c>
      <c r="F72" s="22">
        <v>15029.06</v>
      </c>
      <c r="G72" s="22">
        <f>H72+I72+J72+K72</f>
        <v>14569.02</v>
      </c>
      <c r="H72" s="22">
        <v>3832.21</v>
      </c>
      <c r="I72" s="22">
        <v>3889.89</v>
      </c>
      <c r="J72" s="22">
        <v>3782.92</v>
      </c>
      <c r="K72" s="22">
        <v>3064</v>
      </c>
    </row>
    <row r="73" spans="1:11" s="20" customFormat="1" ht="17.399999999999999" x14ac:dyDescent="0.3">
      <c r="A73" s="21"/>
      <c r="B73" s="25" t="s">
        <v>73</v>
      </c>
      <c r="C73" s="21"/>
      <c r="D73" s="8"/>
      <c r="E73" s="8"/>
      <c r="F73" s="8"/>
      <c r="G73" s="8"/>
      <c r="H73" s="8"/>
      <c r="I73" s="8"/>
      <c r="J73" s="8"/>
      <c r="K73" s="8"/>
    </row>
    <row r="74" spans="1:11" s="20" customFormat="1" ht="17.399999999999999" x14ac:dyDescent="0.3">
      <c r="A74" s="21"/>
      <c r="B74" s="25" t="s">
        <v>74</v>
      </c>
      <c r="C74" s="21">
        <v>2011</v>
      </c>
      <c r="D74" s="8">
        <v>8362.23</v>
      </c>
      <c r="E74" s="8">
        <v>6165.41</v>
      </c>
      <c r="F74" s="8">
        <f>F34*18%</f>
        <v>6412.7969999999996</v>
      </c>
      <c r="G74" s="8">
        <f t="shared" ref="G74:G76" si="10">H74+I74+J74+K74</f>
        <v>6213.3</v>
      </c>
      <c r="H74" s="8">
        <v>1635.5</v>
      </c>
      <c r="I74" s="8">
        <v>1660.7</v>
      </c>
      <c r="J74" s="8">
        <v>1614.8</v>
      </c>
      <c r="K74" s="8">
        <v>1302.3</v>
      </c>
    </row>
    <row r="75" spans="1:11" s="20" customFormat="1" ht="17.399999999999999" x14ac:dyDescent="0.3">
      <c r="A75" s="21"/>
      <c r="B75" s="25" t="s">
        <v>75</v>
      </c>
      <c r="C75" s="21">
        <v>2012</v>
      </c>
      <c r="D75" s="8">
        <v>1.92</v>
      </c>
      <c r="E75" s="8">
        <v>4</v>
      </c>
      <c r="F75" s="8">
        <v>4</v>
      </c>
      <c r="G75" s="8">
        <f t="shared" si="10"/>
        <v>4</v>
      </c>
      <c r="H75" s="8">
        <v>1.5</v>
      </c>
      <c r="I75" s="8">
        <v>1</v>
      </c>
      <c r="J75" s="8"/>
      <c r="K75" s="8">
        <v>1.5</v>
      </c>
    </row>
    <row r="76" spans="1:11" s="20" customFormat="1" ht="17.399999999999999" x14ac:dyDescent="0.3">
      <c r="A76" s="21"/>
      <c r="B76" s="25" t="s">
        <v>76</v>
      </c>
      <c r="C76" s="21">
        <v>2013</v>
      </c>
      <c r="D76" s="45"/>
      <c r="E76" s="45"/>
      <c r="F76" s="45"/>
      <c r="G76" s="8">
        <f t="shared" si="10"/>
        <v>0</v>
      </c>
      <c r="H76" s="8"/>
      <c r="I76" s="8"/>
      <c r="J76" s="8"/>
      <c r="K76" s="8"/>
    </row>
    <row r="77" spans="1:11" s="40" customFormat="1" ht="21" customHeight="1" x14ac:dyDescent="0.3">
      <c r="A77" s="26"/>
      <c r="B77" s="41"/>
      <c r="C77" s="26"/>
      <c r="D77" s="22"/>
      <c r="E77" s="22"/>
      <c r="F77" s="22"/>
      <c r="G77" s="22"/>
      <c r="H77" s="22"/>
      <c r="I77" s="22"/>
      <c r="J77" s="22"/>
      <c r="K77" s="22"/>
    </row>
    <row r="78" spans="1:11" s="6" customFormat="1" ht="17.399999999999999" x14ac:dyDescent="0.3">
      <c r="A78" s="14"/>
      <c r="B78" s="44" t="s">
        <v>77</v>
      </c>
      <c r="C78" s="14">
        <v>3000</v>
      </c>
      <c r="D78" s="15"/>
      <c r="E78" s="15"/>
      <c r="F78" s="15"/>
      <c r="G78" s="15"/>
      <c r="H78" s="15"/>
      <c r="I78" s="15"/>
      <c r="J78" s="15"/>
      <c r="K78" s="15"/>
    </row>
    <row r="79" spans="1:11" s="20" customFormat="1" ht="17.399999999999999" x14ac:dyDescent="0.3">
      <c r="A79" s="21"/>
      <c r="B79" s="25" t="s">
        <v>78</v>
      </c>
      <c r="C79" s="21">
        <v>3010</v>
      </c>
      <c r="D79" s="8">
        <v>0</v>
      </c>
      <c r="E79" s="22">
        <f t="shared" ref="E79:K79" si="11">E80</f>
        <v>522.45000000000005</v>
      </c>
      <c r="F79" s="22">
        <f t="shared" si="11"/>
        <v>885.25</v>
      </c>
      <c r="G79" s="22">
        <f t="shared" si="11"/>
        <v>0</v>
      </c>
      <c r="H79" s="22">
        <f t="shared" si="11"/>
        <v>0</v>
      </c>
      <c r="I79" s="22">
        <f t="shared" si="11"/>
        <v>0</v>
      </c>
      <c r="J79" s="22">
        <f t="shared" si="11"/>
        <v>0</v>
      </c>
      <c r="K79" s="22">
        <f t="shared" si="11"/>
        <v>0</v>
      </c>
    </row>
    <row r="80" spans="1:11" s="20" customFormat="1" ht="33" customHeight="1" x14ac:dyDescent="0.3">
      <c r="A80" s="21"/>
      <c r="B80" s="25" t="s">
        <v>79</v>
      </c>
      <c r="C80" s="21">
        <v>3011</v>
      </c>
      <c r="D80" s="8"/>
      <c r="E80" s="8">
        <v>522.45000000000005</v>
      </c>
      <c r="F80" s="8">
        <v>885.25</v>
      </c>
      <c r="G80" s="8">
        <f t="shared" ref="G80:G92" si="12">H80+I80+J80+K80</f>
        <v>0</v>
      </c>
      <c r="H80" s="8">
        <v>0</v>
      </c>
      <c r="I80" s="8"/>
      <c r="J80" s="8">
        <v>0</v>
      </c>
      <c r="K80" s="8">
        <v>0</v>
      </c>
    </row>
    <row r="81" spans="1:11" s="40" customFormat="1" ht="17.399999999999999" x14ac:dyDescent="0.3">
      <c r="A81" s="26"/>
      <c r="B81" s="25" t="s">
        <v>80</v>
      </c>
      <c r="C81" s="26">
        <v>3020</v>
      </c>
      <c r="D81" s="22">
        <f>D83+D84</f>
        <v>428.4</v>
      </c>
      <c r="E81" s="22">
        <f>E83+E84</f>
        <v>872.45</v>
      </c>
      <c r="F81" s="22">
        <f>F83+F84</f>
        <v>885.25</v>
      </c>
      <c r="G81" s="22">
        <f t="shared" si="12"/>
        <v>700</v>
      </c>
      <c r="H81" s="22">
        <f>H83</f>
        <v>100</v>
      </c>
      <c r="I81" s="22">
        <f>I83</f>
        <v>200</v>
      </c>
      <c r="J81" s="22">
        <f>J83</f>
        <v>200</v>
      </c>
      <c r="K81" s="22">
        <f>K83</f>
        <v>200</v>
      </c>
    </row>
    <row r="82" spans="1:11" s="20" customFormat="1" ht="17.399999999999999" x14ac:dyDescent="0.3">
      <c r="A82" s="21"/>
      <c r="B82" s="25" t="s">
        <v>81</v>
      </c>
      <c r="C82" s="21">
        <v>3021</v>
      </c>
      <c r="D82" s="8"/>
      <c r="E82" s="8"/>
      <c r="F82" s="8"/>
      <c r="G82" s="8"/>
      <c r="H82" s="8"/>
      <c r="I82" s="8"/>
      <c r="J82" s="8"/>
      <c r="K82" s="8"/>
    </row>
    <row r="83" spans="1:11" s="20" customFormat="1" ht="17.399999999999999" x14ac:dyDescent="0.3">
      <c r="A83" s="21"/>
      <c r="B83" s="25" t="s">
        <v>82</v>
      </c>
      <c r="C83" s="21">
        <v>3022</v>
      </c>
      <c r="D83" s="8">
        <v>428.4</v>
      </c>
      <c r="E83" s="8">
        <v>872.45</v>
      </c>
      <c r="F83" s="8">
        <v>839.95</v>
      </c>
      <c r="G83" s="8">
        <f t="shared" si="12"/>
        <v>700</v>
      </c>
      <c r="H83" s="8">
        <f>H62</f>
        <v>100</v>
      </c>
      <c r="I83" s="8">
        <f>I62</f>
        <v>200</v>
      </c>
      <c r="J83" s="8">
        <f>J62</f>
        <v>200</v>
      </c>
      <c r="K83" s="8">
        <f>K62</f>
        <v>200</v>
      </c>
    </row>
    <row r="84" spans="1:11" s="20" customFormat="1" ht="34.799999999999997" x14ac:dyDescent="0.3">
      <c r="A84" s="21"/>
      <c r="B84" s="25" t="s">
        <v>83</v>
      </c>
      <c r="C84" s="21">
        <v>3023</v>
      </c>
      <c r="D84" s="8"/>
      <c r="E84" s="8"/>
      <c r="F84" s="8">
        <v>45.3</v>
      </c>
      <c r="G84" s="8"/>
      <c r="H84" s="8"/>
      <c r="I84" s="8"/>
      <c r="J84" s="8"/>
      <c r="K84" s="8"/>
    </row>
    <row r="85" spans="1:11" s="20" customFormat="1" ht="17.399999999999999" x14ac:dyDescent="0.3">
      <c r="A85" s="21"/>
      <c r="B85" s="25" t="s">
        <v>84</v>
      </c>
      <c r="C85" s="21">
        <v>3024</v>
      </c>
      <c r="D85" s="8"/>
      <c r="E85" s="8"/>
      <c r="F85" s="8"/>
      <c r="G85" s="8"/>
      <c r="H85" s="8"/>
      <c r="I85" s="8"/>
      <c r="J85" s="8"/>
      <c r="K85" s="8"/>
    </row>
    <row r="86" spans="1:11" s="20" customFormat="1" ht="17.399999999999999" x14ac:dyDescent="0.3">
      <c r="A86" s="21"/>
      <c r="B86" s="25" t="s">
        <v>85</v>
      </c>
      <c r="C86" s="21">
        <v>3030</v>
      </c>
      <c r="D86" s="8"/>
      <c r="E86" s="8"/>
      <c r="F86" s="8"/>
      <c r="G86" s="8"/>
      <c r="H86" s="8"/>
      <c r="I86" s="8"/>
      <c r="J86" s="8"/>
      <c r="K86" s="8"/>
    </row>
    <row r="87" spans="1:11" s="20" customFormat="1" ht="17.399999999999999" x14ac:dyDescent="0.3">
      <c r="A87" s="21"/>
      <c r="B87" s="25"/>
      <c r="C87" s="21"/>
      <c r="D87" s="8"/>
      <c r="E87" s="8"/>
      <c r="F87" s="8"/>
      <c r="G87" s="8"/>
      <c r="H87" s="8"/>
      <c r="I87" s="8"/>
      <c r="J87" s="8"/>
      <c r="K87" s="8"/>
    </row>
    <row r="88" spans="1:11" s="6" customFormat="1" ht="17.399999999999999" x14ac:dyDescent="0.3">
      <c r="A88" s="14"/>
      <c r="B88" s="44" t="s">
        <v>86</v>
      </c>
      <c r="C88" s="14">
        <v>4000</v>
      </c>
      <c r="D88" s="15"/>
      <c r="E88" s="15"/>
      <c r="F88" s="15"/>
      <c r="G88" s="15"/>
      <c r="H88" s="15"/>
      <c r="I88" s="15"/>
      <c r="J88" s="15"/>
      <c r="K88" s="15"/>
    </row>
    <row r="89" spans="1:11" s="20" customFormat="1" ht="17.399999999999999" x14ac:dyDescent="0.3">
      <c r="A89" s="21"/>
      <c r="B89" s="25" t="s">
        <v>87</v>
      </c>
      <c r="C89" s="21">
        <v>4010</v>
      </c>
      <c r="D89" s="8"/>
      <c r="E89" s="22">
        <v>0</v>
      </c>
      <c r="F89" s="8"/>
      <c r="G89" s="22">
        <f t="shared" si="12"/>
        <v>0</v>
      </c>
      <c r="H89" s="8">
        <f>H92</f>
        <v>0</v>
      </c>
      <c r="I89" s="8">
        <f>I92</f>
        <v>0</v>
      </c>
      <c r="J89" s="8">
        <f>J92</f>
        <v>0</v>
      </c>
      <c r="K89" s="8">
        <f>K92</f>
        <v>0</v>
      </c>
    </row>
    <row r="90" spans="1:11" s="20" customFormat="1" ht="17.399999999999999" x14ac:dyDescent="0.3">
      <c r="A90" s="21"/>
      <c r="B90" s="25" t="s">
        <v>88</v>
      </c>
      <c r="C90" s="21">
        <v>4011</v>
      </c>
      <c r="D90" s="8"/>
      <c r="E90" s="22"/>
      <c r="F90" s="8"/>
      <c r="G90" s="22"/>
      <c r="H90" s="8"/>
      <c r="I90" s="8"/>
      <c r="J90" s="8"/>
      <c r="K90" s="8"/>
    </row>
    <row r="91" spans="1:11" s="20" customFormat="1" ht="17.399999999999999" x14ac:dyDescent="0.3">
      <c r="A91" s="21"/>
      <c r="B91" s="25" t="s">
        <v>89</v>
      </c>
      <c r="C91" s="21">
        <v>4012</v>
      </c>
      <c r="D91" s="8"/>
      <c r="E91" s="22"/>
      <c r="F91" s="8"/>
      <c r="G91" s="22"/>
      <c r="H91" s="8"/>
      <c r="I91" s="8"/>
      <c r="J91" s="8"/>
      <c r="K91" s="8"/>
    </row>
    <row r="92" spans="1:11" s="20" customFormat="1" ht="17.399999999999999" x14ac:dyDescent="0.3">
      <c r="A92" s="21"/>
      <c r="B92" s="25" t="s">
        <v>90</v>
      </c>
      <c r="C92" s="21">
        <v>4013</v>
      </c>
      <c r="D92" s="8">
        <v>15.64</v>
      </c>
      <c r="E92" s="22"/>
      <c r="F92" s="8"/>
      <c r="G92" s="22">
        <f t="shared" si="12"/>
        <v>0</v>
      </c>
      <c r="H92" s="8"/>
      <c r="I92" s="8"/>
      <c r="J92" s="8"/>
      <c r="K92" s="8"/>
    </row>
    <row r="93" spans="1:11" s="20" customFormat="1" ht="17.399999999999999" x14ac:dyDescent="0.3">
      <c r="A93" s="21"/>
      <c r="B93" s="25" t="s">
        <v>91</v>
      </c>
      <c r="C93" s="21">
        <v>4020</v>
      </c>
      <c r="D93" s="8"/>
      <c r="E93" s="22"/>
      <c r="F93" s="8"/>
      <c r="G93" s="22"/>
      <c r="H93" s="8"/>
      <c r="I93" s="8"/>
      <c r="J93" s="8"/>
      <c r="K93" s="8"/>
    </row>
    <row r="94" spans="1:11" s="20" customFormat="1" ht="17.399999999999999" x14ac:dyDescent="0.3">
      <c r="A94" s="21"/>
      <c r="B94" s="25" t="s">
        <v>92</v>
      </c>
      <c r="C94" s="21">
        <v>4030</v>
      </c>
      <c r="D94" s="8"/>
      <c r="E94" s="22"/>
      <c r="F94" s="8"/>
      <c r="G94" s="22"/>
      <c r="H94" s="8"/>
      <c r="I94" s="8"/>
      <c r="J94" s="8"/>
      <c r="K94" s="8"/>
    </row>
    <row r="95" spans="1:11" s="20" customFormat="1" ht="17.399999999999999" x14ac:dyDescent="0.3">
      <c r="A95" s="21"/>
      <c r="B95" s="25" t="s">
        <v>88</v>
      </c>
      <c r="C95" s="21">
        <v>4031</v>
      </c>
      <c r="D95" s="8"/>
      <c r="E95" s="22"/>
      <c r="F95" s="8"/>
      <c r="G95" s="22"/>
      <c r="H95" s="8"/>
      <c r="I95" s="8"/>
      <c r="J95" s="8"/>
      <c r="K95" s="8"/>
    </row>
    <row r="96" spans="1:11" s="20" customFormat="1" ht="17.399999999999999" x14ac:dyDescent="0.3">
      <c r="A96" s="21"/>
      <c r="B96" s="25" t="s">
        <v>89</v>
      </c>
      <c r="C96" s="21">
        <v>4032</v>
      </c>
      <c r="D96" s="8"/>
      <c r="E96" s="22"/>
      <c r="F96" s="8"/>
      <c r="G96" s="22"/>
      <c r="H96" s="8"/>
      <c r="I96" s="8"/>
      <c r="J96" s="8"/>
      <c r="K96" s="8"/>
    </row>
    <row r="97" spans="1:12" s="20" customFormat="1" ht="17.399999999999999" x14ac:dyDescent="0.3">
      <c r="A97" s="21"/>
      <c r="B97" s="25" t="s">
        <v>90</v>
      </c>
      <c r="C97" s="21">
        <v>4033</v>
      </c>
      <c r="D97" s="8"/>
      <c r="E97" s="22"/>
      <c r="F97" s="8"/>
      <c r="G97" s="22"/>
      <c r="H97" s="8"/>
      <c r="I97" s="8"/>
      <c r="J97" s="8"/>
      <c r="K97" s="8"/>
    </row>
    <row r="98" spans="1:12" s="20" customFormat="1" ht="17.399999999999999" x14ac:dyDescent="0.3">
      <c r="A98" s="21"/>
      <c r="B98" s="25" t="s">
        <v>93</v>
      </c>
      <c r="C98" s="21">
        <v>4040</v>
      </c>
      <c r="D98" s="8"/>
      <c r="E98" s="22"/>
      <c r="F98" s="8"/>
      <c r="G98" s="22"/>
      <c r="H98" s="8"/>
      <c r="I98" s="8"/>
      <c r="J98" s="8"/>
      <c r="K98" s="8"/>
    </row>
    <row r="99" spans="1:12" s="3" customFormat="1" ht="17.399999999999999" x14ac:dyDescent="0.3">
      <c r="A99" s="10"/>
      <c r="B99" s="42"/>
      <c r="C99" s="10"/>
      <c r="D99" s="43"/>
      <c r="E99" s="22"/>
      <c r="F99" s="8"/>
      <c r="G99" s="22"/>
      <c r="H99" s="8"/>
      <c r="I99" s="8"/>
      <c r="J99" s="8"/>
      <c r="K99" s="8"/>
    </row>
    <row r="100" spans="1:12" s="6" customFormat="1" ht="17.399999999999999" x14ac:dyDescent="0.3">
      <c r="A100" s="14"/>
      <c r="B100" s="14" t="s">
        <v>94</v>
      </c>
      <c r="C100" s="14">
        <v>5000</v>
      </c>
      <c r="D100" s="15"/>
      <c r="E100" s="15"/>
      <c r="F100" s="15"/>
      <c r="G100" s="15"/>
      <c r="H100" s="15"/>
      <c r="I100" s="15"/>
      <c r="J100" s="15"/>
      <c r="K100" s="15"/>
    </row>
    <row r="101" spans="1:12" s="20" customFormat="1" ht="17.399999999999999" x14ac:dyDescent="0.3">
      <c r="A101" s="21"/>
      <c r="B101" s="21" t="s">
        <v>95</v>
      </c>
      <c r="C101" s="21">
        <v>5010</v>
      </c>
      <c r="D101" s="8">
        <v>55405.3</v>
      </c>
      <c r="E101" s="8"/>
      <c r="F101" s="8"/>
      <c r="G101" s="8"/>
      <c r="H101" s="8"/>
      <c r="I101" s="8"/>
      <c r="J101" s="8"/>
      <c r="K101" s="8"/>
    </row>
    <row r="102" spans="1:12" s="20" customFormat="1" ht="17.399999999999999" x14ac:dyDescent="0.3">
      <c r="A102" s="21"/>
      <c r="B102" s="21" t="s">
        <v>96</v>
      </c>
      <c r="C102" s="21">
        <v>5020</v>
      </c>
      <c r="D102" s="8">
        <v>5179.6000000000004</v>
      </c>
      <c r="E102" s="8"/>
      <c r="F102" s="8"/>
      <c r="G102" s="8"/>
      <c r="H102" s="8"/>
      <c r="I102" s="8"/>
      <c r="J102" s="8"/>
      <c r="K102" s="8"/>
    </row>
    <row r="103" spans="1:12" s="40" customFormat="1" ht="17.399999999999999" x14ac:dyDescent="0.3">
      <c r="A103" s="26"/>
      <c r="B103" s="26" t="s">
        <v>97</v>
      </c>
      <c r="C103" s="21">
        <v>5030</v>
      </c>
      <c r="D103" s="22">
        <f>D101+D102</f>
        <v>60584.9</v>
      </c>
      <c r="E103" s="22">
        <v>0</v>
      </c>
      <c r="F103" s="22">
        <f>F101+F102</f>
        <v>0</v>
      </c>
      <c r="G103" s="22">
        <v>0</v>
      </c>
      <c r="H103" s="8"/>
      <c r="I103" s="8"/>
      <c r="J103" s="8"/>
      <c r="K103" s="8"/>
    </row>
    <row r="104" spans="1:12" s="20" customFormat="1" ht="17.399999999999999" x14ac:dyDescent="0.3">
      <c r="A104" s="21"/>
      <c r="B104" s="21" t="s">
        <v>98</v>
      </c>
      <c r="C104" s="21">
        <v>5040</v>
      </c>
      <c r="D104" s="8">
        <v>25.5</v>
      </c>
      <c r="E104" s="22">
        <v>0</v>
      </c>
      <c r="F104" s="8"/>
      <c r="G104" s="22">
        <v>0</v>
      </c>
      <c r="H104" s="8"/>
      <c r="I104" s="8"/>
      <c r="J104" s="8"/>
      <c r="K104" s="8"/>
    </row>
    <row r="105" spans="1:12" s="20" customFormat="1" ht="17.399999999999999" x14ac:dyDescent="0.3">
      <c r="A105" s="21"/>
      <c r="B105" s="21" t="s">
        <v>99</v>
      </c>
      <c r="C105" s="21">
        <v>5050</v>
      </c>
      <c r="D105" s="8"/>
      <c r="E105" s="22">
        <v>0</v>
      </c>
      <c r="F105" s="8"/>
      <c r="G105" s="22">
        <v>0</v>
      </c>
      <c r="H105" s="8"/>
      <c r="I105" s="8"/>
      <c r="J105" s="8"/>
      <c r="K105" s="8"/>
    </row>
    <row r="106" spans="1:12" s="20" customFormat="1" ht="17.399999999999999" x14ac:dyDescent="0.3">
      <c r="A106" s="21"/>
      <c r="B106" s="21" t="s">
        <v>100</v>
      </c>
      <c r="C106" s="21">
        <v>5051</v>
      </c>
      <c r="D106" s="8"/>
      <c r="E106" s="8"/>
      <c r="F106" s="8"/>
      <c r="G106" s="8"/>
      <c r="H106" s="8"/>
      <c r="I106" s="8"/>
      <c r="J106" s="8"/>
      <c r="K106" s="8"/>
    </row>
    <row r="107" spans="1:12" s="20" customFormat="1" ht="17.399999999999999" x14ac:dyDescent="0.3">
      <c r="A107" s="21"/>
      <c r="B107" s="21" t="s">
        <v>101</v>
      </c>
      <c r="C107" s="21">
        <v>5052</v>
      </c>
      <c r="D107" s="8"/>
      <c r="E107" s="8"/>
      <c r="F107" s="8"/>
      <c r="G107" s="8"/>
      <c r="H107" s="8"/>
      <c r="I107" s="8"/>
      <c r="J107" s="8"/>
      <c r="K107" s="8"/>
    </row>
    <row r="108" spans="1:12" s="20" customFormat="1" ht="17.399999999999999" x14ac:dyDescent="0.3">
      <c r="A108" s="21"/>
      <c r="B108" s="21" t="s">
        <v>102</v>
      </c>
      <c r="C108" s="21">
        <v>5060</v>
      </c>
      <c r="D108" s="8"/>
      <c r="E108" s="8"/>
      <c r="F108" s="8"/>
      <c r="G108" s="8"/>
      <c r="H108" s="8"/>
      <c r="I108" s="8"/>
      <c r="J108" s="8"/>
      <c r="K108" s="8"/>
    </row>
    <row r="109" spans="1:12" s="3" customFormat="1" ht="17.399999999999999" x14ac:dyDescent="0.3">
      <c r="A109" s="10"/>
      <c r="B109" s="10"/>
      <c r="C109" s="10"/>
      <c r="D109" s="43"/>
      <c r="E109" s="8"/>
      <c r="F109" s="8"/>
      <c r="G109" s="8"/>
      <c r="H109" s="8"/>
      <c r="I109" s="8"/>
      <c r="J109" s="8"/>
      <c r="K109" s="8"/>
    </row>
    <row r="110" spans="1:12" s="3" customFormat="1" ht="17.399999999999999" x14ac:dyDescent="0.3">
      <c r="A110" s="10"/>
      <c r="B110" s="10"/>
      <c r="C110" s="10"/>
      <c r="D110" s="43"/>
      <c r="E110" s="9"/>
      <c r="F110" s="8"/>
      <c r="G110" s="9" t="s">
        <v>32</v>
      </c>
      <c r="H110" s="9" t="s">
        <v>8</v>
      </c>
      <c r="I110" s="9" t="s">
        <v>9</v>
      </c>
      <c r="J110" s="9" t="s">
        <v>33</v>
      </c>
      <c r="K110" s="9" t="s">
        <v>34</v>
      </c>
    </row>
    <row r="111" spans="1:12" s="6" customFormat="1" ht="17.399999999999999" x14ac:dyDescent="0.3">
      <c r="A111" s="14"/>
      <c r="B111" s="14" t="s">
        <v>103</v>
      </c>
      <c r="C111" s="14">
        <v>6000</v>
      </c>
      <c r="D111" s="15"/>
      <c r="E111" s="15"/>
      <c r="F111" s="15"/>
      <c r="G111" s="15"/>
      <c r="H111" s="15"/>
      <c r="I111" s="15"/>
      <c r="J111" s="15"/>
      <c r="K111" s="15"/>
    </row>
    <row r="112" spans="1:12" s="40" customFormat="1" ht="52.2" x14ac:dyDescent="0.3">
      <c r="A112" s="26"/>
      <c r="B112" s="46" t="s">
        <v>104</v>
      </c>
      <c r="C112" s="26">
        <v>6010</v>
      </c>
      <c r="D112" s="22">
        <f>D113+D114+D116+D117+D118</f>
        <v>267</v>
      </c>
      <c r="E112" s="22">
        <f>E113+E114+E115+E116+E117+E118</f>
        <v>327.75</v>
      </c>
      <c r="F112" s="22">
        <f>F113+F114+F115+F116+F117+F118</f>
        <v>304.75</v>
      </c>
      <c r="G112" s="22">
        <f>G113+G114+G116+G117+G118</f>
        <v>297.25</v>
      </c>
      <c r="H112" s="22">
        <f>H113+H114+H116+H117+H118</f>
        <v>297.25</v>
      </c>
      <c r="I112" s="22">
        <f>I113+I114+I116+I117+I118</f>
        <v>297.25</v>
      </c>
      <c r="J112" s="22">
        <f>J113+J114+J116+J117+J118</f>
        <v>297.25</v>
      </c>
      <c r="K112" s="22">
        <f>K113+K114+K116+K117+K118</f>
        <v>297.25</v>
      </c>
      <c r="L112" s="47"/>
    </row>
    <row r="113" spans="1:17" s="20" customFormat="1" ht="17.399999999999999" x14ac:dyDescent="0.3">
      <c r="A113" s="21"/>
      <c r="B113" s="25" t="s">
        <v>105</v>
      </c>
      <c r="C113" s="21">
        <v>6011</v>
      </c>
      <c r="D113" s="8">
        <v>15.5</v>
      </c>
      <c r="E113" s="8">
        <v>17</v>
      </c>
      <c r="F113" s="8">
        <v>16.5</v>
      </c>
      <c r="G113" s="8">
        <v>15.5</v>
      </c>
      <c r="H113" s="8">
        <v>15.5</v>
      </c>
      <c r="I113" s="8">
        <v>15.5</v>
      </c>
      <c r="J113" s="8">
        <v>15.5</v>
      </c>
      <c r="K113" s="8">
        <v>15.5</v>
      </c>
    </row>
    <row r="114" spans="1:17" s="20" customFormat="1" ht="17.399999999999999" x14ac:dyDescent="0.3">
      <c r="A114" s="21"/>
      <c r="B114" s="25" t="s">
        <v>106</v>
      </c>
      <c r="C114" s="21">
        <v>6012</v>
      </c>
      <c r="D114" s="8">
        <v>38</v>
      </c>
      <c r="E114" s="8">
        <v>68</v>
      </c>
      <c r="F114" s="8">
        <v>66</v>
      </c>
      <c r="G114" s="8">
        <v>70</v>
      </c>
      <c r="H114" s="8">
        <v>70</v>
      </c>
      <c r="I114" s="8">
        <v>70</v>
      </c>
      <c r="J114" s="8">
        <v>70</v>
      </c>
      <c r="K114" s="8">
        <v>70</v>
      </c>
    </row>
    <row r="115" spans="1:17" s="20" customFormat="1" ht="17.399999999999999" hidden="1" x14ac:dyDescent="0.3">
      <c r="A115" s="21"/>
      <c r="B115" s="25" t="s">
        <v>107</v>
      </c>
      <c r="C115" s="21">
        <v>6013</v>
      </c>
      <c r="D115" s="8"/>
      <c r="E115" s="8"/>
      <c r="F115" s="8"/>
      <c r="G115" s="8"/>
      <c r="H115" s="8"/>
      <c r="I115" s="8"/>
      <c r="J115" s="8"/>
      <c r="K115" s="8"/>
    </row>
    <row r="116" spans="1:17" s="20" customFormat="1" ht="17.399999999999999" x14ac:dyDescent="0.3">
      <c r="A116" s="21"/>
      <c r="B116" s="25" t="s">
        <v>108</v>
      </c>
      <c r="C116" s="21">
        <v>6013</v>
      </c>
      <c r="D116" s="8">
        <v>110</v>
      </c>
      <c r="E116" s="8">
        <v>125.75</v>
      </c>
      <c r="F116" s="8">
        <v>115.25</v>
      </c>
      <c r="G116" s="8">
        <v>105.75</v>
      </c>
      <c r="H116" s="8">
        <v>105.75</v>
      </c>
      <c r="I116" s="8">
        <v>105.75</v>
      </c>
      <c r="J116" s="8">
        <v>105.75</v>
      </c>
      <c r="K116" s="8">
        <v>105.75</v>
      </c>
    </row>
    <row r="117" spans="1:17" s="20" customFormat="1" ht="17.399999999999999" x14ac:dyDescent="0.3">
      <c r="A117" s="21"/>
      <c r="B117" s="25" t="s">
        <v>109</v>
      </c>
      <c r="C117" s="21">
        <v>6014</v>
      </c>
      <c r="D117" s="8">
        <v>60</v>
      </c>
      <c r="E117" s="8">
        <v>65.5</v>
      </c>
      <c r="F117" s="8">
        <v>57</v>
      </c>
      <c r="G117" s="8">
        <v>56</v>
      </c>
      <c r="H117" s="8">
        <v>56</v>
      </c>
      <c r="I117" s="8">
        <v>56</v>
      </c>
      <c r="J117" s="8">
        <v>56</v>
      </c>
      <c r="K117" s="8">
        <v>56</v>
      </c>
    </row>
    <row r="118" spans="1:17" s="20" customFormat="1" ht="17.399999999999999" x14ac:dyDescent="0.3">
      <c r="A118" s="21"/>
      <c r="B118" s="25" t="s">
        <v>110</v>
      </c>
      <c r="C118" s="21">
        <v>6015</v>
      </c>
      <c r="D118" s="8">
        <v>43.5</v>
      </c>
      <c r="E118" s="8">
        <v>51.5</v>
      </c>
      <c r="F118" s="8">
        <v>50</v>
      </c>
      <c r="G118" s="8">
        <v>50</v>
      </c>
      <c r="H118" s="8">
        <v>50</v>
      </c>
      <c r="I118" s="8">
        <v>50</v>
      </c>
      <c r="J118" s="8">
        <v>50</v>
      </c>
      <c r="K118" s="8">
        <v>50</v>
      </c>
      <c r="L118" s="27">
        <f>L119-G119</f>
        <v>0</v>
      </c>
      <c r="M118" s="27">
        <f>M119-H119</f>
        <v>0</v>
      </c>
      <c r="N118" s="27">
        <f>N119-I119</f>
        <v>0</v>
      </c>
      <c r="O118" s="27">
        <f>O119-J119</f>
        <v>0</v>
      </c>
      <c r="P118" s="48">
        <f>P119-K119</f>
        <v>0</v>
      </c>
    </row>
    <row r="119" spans="1:17" s="40" customFormat="1" ht="17.399999999999999" x14ac:dyDescent="0.3">
      <c r="A119" s="26"/>
      <c r="B119" s="46" t="s">
        <v>111</v>
      </c>
      <c r="C119" s="26">
        <v>6020</v>
      </c>
      <c r="D119" s="22">
        <f>D120+D121+D123+D124+D125</f>
        <v>46672.5</v>
      </c>
      <c r="E119" s="22">
        <f t="shared" ref="E119:K119" si="13">E120+E121+E122+E123+E124+E125</f>
        <v>34252.269999999997</v>
      </c>
      <c r="F119" s="22">
        <f t="shared" si="13"/>
        <v>35626.65</v>
      </c>
      <c r="G119" s="22">
        <f t="shared" si="13"/>
        <v>34518.15</v>
      </c>
      <c r="H119" s="22">
        <f t="shared" si="13"/>
        <v>9086.0600000000013</v>
      </c>
      <c r="I119" s="22">
        <f t="shared" si="13"/>
        <v>9226.25</v>
      </c>
      <c r="J119" s="22">
        <f t="shared" si="13"/>
        <v>8970.89</v>
      </c>
      <c r="K119" s="22">
        <f t="shared" si="13"/>
        <v>7234.9499999999989</v>
      </c>
      <c r="L119" s="22">
        <f>G34</f>
        <v>34518.149999999994</v>
      </c>
      <c r="M119" s="22">
        <f>H34</f>
        <v>9086.06</v>
      </c>
      <c r="N119" s="22">
        <f>I34</f>
        <v>9226.25</v>
      </c>
      <c r="O119" s="22">
        <f>J34</f>
        <v>8970.89</v>
      </c>
      <c r="P119" s="22">
        <f>K34</f>
        <v>7234.95</v>
      </c>
    </row>
    <row r="120" spans="1:17" s="20" customFormat="1" ht="17.399999999999999" x14ac:dyDescent="0.3">
      <c r="A120" s="21"/>
      <c r="B120" s="25" t="s">
        <v>105</v>
      </c>
      <c r="C120" s="21">
        <v>6021</v>
      </c>
      <c r="D120" s="8">
        <v>4883.42</v>
      </c>
      <c r="E120" s="8">
        <v>4144.2299999999996</v>
      </c>
      <c r="F120" s="8">
        <v>4310.5200000000004</v>
      </c>
      <c r="G120" s="8">
        <f t="shared" ref="G120:G125" si="14">H120+I120+J120+K120</f>
        <v>3727.96</v>
      </c>
      <c r="H120" s="8">
        <v>981.29</v>
      </c>
      <c r="I120" s="8">
        <v>996.44</v>
      </c>
      <c r="J120" s="8">
        <v>968.86</v>
      </c>
      <c r="K120" s="8">
        <v>781.37</v>
      </c>
      <c r="L120" s="49">
        <v>10.8</v>
      </c>
      <c r="M120" s="49">
        <f>M119*L120%</f>
        <v>981.29448000000002</v>
      </c>
      <c r="N120" s="49">
        <f>N119*L120%</f>
        <v>996.43500000000017</v>
      </c>
      <c r="O120" s="49">
        <f>O119*L120%</f>
        <v>968.85612000000003</v>
      </c>
      <c r="P120" s="49">
        <f>P119*L120%</f>
        <v>781.3746000000001</v>
      </c>
      <c r="Q120" s="50"/>
    </row>
    <row r="121" spans="1:17" s="20" customFormat="1" ht="17.399999999999999" x14ac:dyDescent="0.3">
      <c r="A121" s="21"/>
      <c r="B121" s="25" t="s">
        <v>106</v>
      </c>
      <c r="C121" s="21">
        <v>6022</v>
      </c>
      <c r="D121" s="8">
        <v>9872.89</v>
      </c>
      <c r="E121" s="8">
        <v>9075.9</v>
      </c>
      <c r="F121" s="8">
        <v>9440.07</v>
      </c>
      <c r="G121" s="8">
        <f t="shared" si="14"/>
        <v>10355.460000000001</v>
      </c>
      <c r="H121" s="8">
        <v>2725.82</v>
      </c>
      <c r="I121" s="8">
        <v>2767.88</v>
      </c>
      <c r="J121" s="8">
        <v>2691.27</v>
      </c>
      <c r="K121" s="8">
        <v>2170.4899999999998</v>
      </c>
      <c r="L121" s="50">
        <v>30</v>
      </c>
      <c r="M121" s="49">
        <f>M119*L121%</f>
        <v>2725.8179999999998</v>
      </c>
      <c r="N121" s="49">
        <f>N119*L121%</f>
        <v>2767.875</v>
      </c>
      <c r="O121" s="49">
        <f>O119*L121%</f>
        <v>2691.2669999999998</v>
      </c>
      <c r="P121" s="49">
        <f>P119*L121%</f>
        <v>2170.4849999999997</v>
      </c>
      <c r="Q121" s="50"/>
    </row>
    <row r="122" spans="1:17" s="20" customFormat="1" ht="17.399999999999999" hidden="1" x14ac:dyDescent="0.3">
      <c r="A122" s="21"/>
      <c r="B122" s="25" t="s">
        <v>107</v>
      </c>
      <c r="C122" s="21">
        <v>6023</v>
      </c>
      <c r="D122" s="8"/>
      <c r="E122" s="8"/>
      <c r="F122" s="8"/>
      <c r="G122" s="8">
        <f t="shared" si="14"/>
        <v>0</v>
      </c>
      <c r="H122" s="8"/>
      <c r="I122" s="8"/>
      <c r="J122" s="8"/>
      <c r="K122" s="8"/>
      <c r="L122" s="50"/>
      <c r="M122" s="49"/>
      <c r="N122" s="49"/>
      <c r="O122" s="49"/>
      <c r="P122" s="49"/>
      <c r="Q122" s="50"/>
    </row>
    <row r="123" spans="1:17" s="20" customFormat="1" ht="17.399999999999999" x14ac:dyDescent="0.3">
      <c r="A123" s="21"/>
      <c r="B123" s="25" t="s">
        <v>108</v>
      </c>
      <c r="C123" s="21">
        <v>6023</v>
      </c>
      <c r="D123" s="8">
        <v>21509.5</v>
      </c>
      <c r="E123" s="8">
        <v>13173.58</v>
      </c>
      <c r="F123" s="8">
        <v>13702.17</v>
      </c>
      <c r="G123" s="8">
        <f t="shared" si="14"/>
        <v>12392.02</v>
      </c>
      <c r="H123" s="8">
        <v>3261.9</v>
      </c>
      <c r="I123" s="8">
        <v>3312.22</v>
      </c>
      <c r="J123" s="8">
        <v>3220.55</v>
      </c>
      <c r="K123" s="8">
        <v>2597.35</v>
      </c>
      <c r="L123" s="50">
        <v>35.9</v>
      </c>
      <c r="M123" s="49">
        <f>M119*L121:L123%</f>
        <v>3261.8955399999995</v>
      </c>
      <c r="N123" s="49">
        <f>N119*L121:L123%</f>
        <v>3312.2237499999997</v>
      </c>
      <c r="O123" s="49">
        <f>O119*L123%</f>
        <v>3220.5495099999998</v>
      </c>
      <c r="P123" s="49">
        <f>P119*L123%</f>
        <v>2597.3470499999999</v>
      </c>
      <c r="Q123" s="50"/>
    </row>
    <row r="124" spans="1:17" s="20" customFormat="1" ht="17.399999999999999" x14ac:dyDescent="0.3">
      <c r="A124" s="21"/>
      <c r="B124" s="25" t="s">
        <v>109</v>
      </c>
      <c r="C124" s="21">
        <v>6024</v>
      </c>
      <c r="D124" s="8">
        <v>6172.1</v>
      </c>
      <c r="E124" s="8">
        <v>4945.99</v>
      </c>
      <c r="F124" s="8">
        <v>5144.45</v>
      </c>
      <c r="G124" s="8">
        <f t="shared" si="14"/>
        <v>4487.3500000000004</v>
      </c>
      <c r="H124" s="8">
        <v>1181.19</v>
      </c>
      <c r="I124" s="8">
        <v>1199.4100000000001</v>
      </c>
      <c r="J124" s="8">
        <v>1166.21</v>
      </c>
      <c r="K124" s="8">
        <v>940.54</v>
      </c>
      <c r="L124" s="50">
        <v>13</v>
      </c>
      <c r="M124" s="49">
        <f>M119*L124%</f>
        <v>1181.1877999999999</v>
      </c>
      <c r="N124" s="49">
        <f>N119*L124%</f>
        <v>1199.4125000000001</v>
      </c>
      <c r="O124" s="49">
        <f>O119*L124%</f>
        <v>1166.2157</v>
      </c>
      <c r="P124" s="49">
        <f>P119*L124%</f>
        <v>940.54349999999999</v>
      </c>
      <c r="Q124" s="50"/>
    </row>
    <row r="125" spans="1:17" s="20" customFormat="1" ht="17.399999999999999" x14ac:dyDescent="0.3">
      <c r="A125" s="21"/>
      <c r="B125" s="25" t="s">
        <v>110</v>
      </c>
      <c r="C125" s="21">
        <v>6025</v>
      </c>
      <c r="D125" s="8">
        <v>4234.59</v>
      </c>
      <c r="E125" s="8">
        <v>2912.57</v>
      </c>
      <c r="F125" s="8">
        <v>3029.44</v>
      </c>
      <c r="G125" s="8">
        <f t="shared" si="14"/>
        <v>3555.3599999999997</v>
      </c>
      <c r="H125" s="8">
        <v>935.86</v>
      </c>
      <c r="I125" s="8">
        <v>950.3</v>
      </c>
      <c r="J125" s="8">
        <v>924</v>
      </c>
      <c r="K125" s="8">
        <v>745.2</v>
      </c>
      <c r="L125" s="50">
        <v>10.3</v>
      </c>
      <c r="M125" s="49">
        <f>M119*L125%</f>
        <v>935.86418000000003</v>
      </c>
      <c r="N125" s="49">
        <f>N119*L125%</f>
        <v>950.30375000000004</v>
      </c>
      <c r="O125" s="49">
        <f>O119*L125%</f>
        <v>924.00166999999999</v>
      </c>
      <c r="P125" s="49">
        <f>P119*L125%</f>
        <v>745.19985000000008</v>
      </c>
      <c r="Q125" s="50"/>
    </row>
    <row r="126" spans="1:17" s="40" customFormat="1" ht="34.799999999999997" x14ac:dyDescent="0.3">
      <c r="A126" s="26"/>
      <c r="B126" s="46" t="s">
        <v>112</v>
      </c>
      <c r="C126" s="26">
        <v>6030</v>
      </c>
      <c r="D126" s="51">
        <f t="shared" ref="D126:F132" si="15">D119/D112/12</f>
        <v>14.566947565543073</v>
      </c>
      <c r="E126" s="51">
        <f>E119/E112/12</f>
        <v>8.7089422832443422</v>
      </c>
      <c r="F126" s="51">
        <f>F119/F112/12</f>
        <v>9.7420426579163255</v>
      </c>
      <c r="G126" s="22">
        <f t="shared" ref="G126:G132" si="16">G119/G112/12</f>
        <v>9.6770815811606408</v>
      </c>
      <c r="H126" s="22">
        <f t="shared" ref="H126:H132" si="17">H119/H112/3</f>
        <v>10.189021586767593</v>
      </c>
      <c r="I126" s="22">
        <f t="shared" ref="I126:K132" si="18">I119/I112/3</f>
        <v>10.346229324362209</v>
      </c>
      <c r="J126" s="22">
        <f>J119/J112/3</f>
        <v>10.05987104008971</v>
      </c>
      <c r="K126" s="22">
        <f>K119/K112/3</f>
        <v>8.1132043734230432</v>
      </c>
      <c r="L126" s="52">
        <f>SUM(L120:L125)</f>
        <v>99.999999999999986</v>
      </c>
      <c r="M126" s="53">
        <f>SUM(M120:M125)</f>
        <v>9086.06</v>
      </c>
      <c r="N126" s="53">
        <f>SUM(N120:N125)</f>
        <v>9226.25</v>
      </c>
      <c r="O126" s="53">
        <f>SUM(O120:O125)</f>
        <v>8970.89</v>
      </c>
      <c r="P126" s="53">
        <f>SUM(P120:P125)</f>
        <v>7234.95</v>
      </c>
      <c r="Q126" s="52"/>
    </row>
    <row r="127" spans="1:17" s="20" customFormat="1" ht="17.399999999999999" x14ac:dyDescent="0.3">
      <c r="A127" s="21"/>
      <c r="B127" s="25" t="s">
        <v>105</v>
      </c>
      <c r="C127" s="21">
        <v>6031</v>
      </c>
      <c r="D127" s="51">
        <f t="shared" si="15"/>
        <v>26.254946236559139</v>
      </c>
      <c r="E127" s="54">
        <f t="shared" si="15"/>
        <v>20.314852941176468</v>
      </c>
      <c r="F127" s="54">
        <f t="shared" si="15"/>
        <v>21.77030303030303</v>
      </c>
      <c r="G127" s="22">
        <f t="shared" si="16"/>
        <v>20.042795698924731</v>
      </c>
      <c r="H127" s="8">
        <f t="shared" si="17"/>
        <v>21.103010752688171</v>
      </c>
      <c r="I127" s="8">
        <f t="shared" si="18"/>
        <v>21.42881720430108</v>
      </c>
      <c r="J127" s="8">
        <f t="shared" si="18"/>
        <v>20.835698924731183</v>
      </c>
      <c r="K127" s="8">
        <f t="shared" si="18"/>
        <v>16.803655913978496</v>
      </c>
      <c r="L127" s="49"/>
      <c r="M127" s="49"/>
      <c r="N127" s="49"/>
      <c r="O127" s="49"/>
      <c r="P127" s="49"/>
    </row>
    <row r="128" spans="1:17" s="20" customFormat="1" ht="17.399999999999999" x14ac:dyDescent="0.3">
      <c r="A128" s="21"/>
      <c r="B128" s="25" t="s">
        <v>106</v>
      </c>
      <c r="C128" s="21">
        <v>6032</v>
      </c>
      <c r="D128" s="51">
        <f t="shared" si="15"/>
        <v>21.651074561403508</v>
      </c>
      <c r="E128" s="54">
        <f t="shared" si="15"/>
        <v>11.122426470588236</v>
      </c>
      <c r="F128" s="54">
        <f t="shared" si="15"/>
        <v>11.919280303030304</v>
      </c>
      <c r="G128" s="22">
        <f t="shared" si="16"/>
        <v>12.327928571428572</v>
      </c>
      <c r="H128" s="8">
        <f t="shared" si="17"/>
        <v>12.980095238095238</v>
      </c>
      <c r="I128" s="8">
        <f t="shared" si="18"/>
        <v>13.180380952380952</v>
      </c>
      <c r="J128" s="8">
        <f t="shared" si="18"/>
        <v>12.815571428571429</v>
      </c>
      <c r="K128" s="8">
        <f t="shared" si="18"/>
        <v>10.335666666666667</v>
      </c>
      <c r="L128" s="5"/>
      <c r="M128" s="5"/>
      <c r="N128" s="5"/>
      <c r="O128" s="5"/>
    </row>
    <row r="129" spans="1:17" s="20" customFormat="1" ht="17.399999999999999" hidden="1" x14ac:dyDescent="0.3">
      <c r="A129" s="21"/>
      <c r="B129" s="25" t="s">
        <v>107</v>
      </c>
      <c r="C129" s="21">
        <v>6033</v>
      </c>
      <c r="D129" s="51" t="e">
        <f t="shared" si="15"/>
        <v>#DIV/0!</v>
      </c>
      <c r="E129" s="54"/>
      <c r="F129" s="54"/>
      <c r="G129" s="22"/>
      <c r="H129" s="8"/>
      <c r="I129" s="8"/>
      <c r="J129" s="8"/>
      <c r="K129" s="8"/>
    </row>
    <row r="130" spans="1:17" s="20" customFormat="1" ht="17.399999999999999" x14ac:dyDescent="0.3">
      <c r="A130" s="21"/>
      <c r="B130" s="25" t="s">
        <v>108</v>
      </c>
      <c r="C130" s="21">
        <v>6033</v>
      </c>
      <c r="D130" s="51">
        <f t="shared" si="15"/>
        <v>16.295075757575756</v>
      </c>
      <c r="E130" s="54">
        <f t="shared" ref="E130:F132" si="19">E123/E116/12</f>
        <v>8.7300066269052348</v>
      </c>
      <c r="F130" s="54">
        <f t="shared" si="19"/>
        <v>9.9075704989154012</v>
      </c>
      <c r="G130" s="22">
        <f t="shared" si="16"/>
        <v>9.7651851851851852</v>
      </c>
      <c r="H130" s="8">
        <f t="shared" si="17"/>
        <v>10.281796690307329</v>
      </c>
      <c r="I130" s="8">
        <f t="shared" si="18"/>
        <v>10.4404097714736</v>
      </c>
      <c r="J130" s="8">
        <f t="shared" si="18"/>
        <v>10.151457840819544</v>
      </c>
      <c r="K130" s="8">
        <f t="shared" si="18"/>
        <v>8.1870764381402683</v>
      </c>
      <c r="L130" s="5"/>
      <c r="M130" s="5"/>
      <c r="N130" s="5"/>
      <c r="O130" s="5"/>
    </row>
    <row r="131" spans="1:17" s="20" customFormat="1" ht="17.399999999999999" x14ac:dyDescent="0.3">
      <c r="A131" s="21"/>
      <c r="B131" s="25" t="s">
        <v>109</v>
      </c>
      <c r="C131" s="21">
        <v>6034</v>
      </c>
      <c r="D131" s="51">
        <f t="shared" si="15"/>
        <v>8.5723611111111122</v>
      </c>
      <c r="E131" s="54">
        <f t="shared" si="19"/>
        <v>6.2926081424936386</v>
      </c>
      <c r="F131" s="54">
        <f t="shared" si="19"/>
        <v>7.521125730994151</v>
      </c>
      <c r="G131" s="22">
        <f t="shared" si="16"/>
        <v>6.6776041666666677</v>
      </c>
      <c r="H131" s="8">
        <f t="shared" si="17"/>
        <v>7.0308928571428568</v>
      </c>
      <c r="I131" s="8">
        <f t="shared" si="18"/>
        <v>7.1393452380952382</v>
      </c>
      <c r="J131" s="8">
        <f t="shared" si="18"/>
        <v>6.9417261904761913</v>
      </c>
      <c r="K131" s="8">
        <f t="shared" si="18"/>
        <v>5.5984523809523807</v>
      </c>
      <c r="L131" s="5"/>
      <c r="M131" s="5"/>
      <c r="N131" s="5"/>
      <c r="O131" s="5"/>
    </row>
    <row r="132" spans="1:17" s="20" customFormat="1" ht="17.399999999999999" x14ac:dyDescent="0.3">
      <c r="A132" s="21"/>
      <c r="B132" s="25" t="s">
        <v>110</v>
      </c>
      <c r="C132" s="21">
        <v>6035</v>
      </c>
      <c r="D132" s="51">
        <f t="shared" si="15"/>
        <v>8.1122413793103458</v>
      </c>
      <c r="E132" s="54">
        <f t="shared" si="19"/>
        <v>4.71289644012945</v>
      </c>
      <c r="F132" s="54">
        <f t="shared" si="19"/>
        <v>5.0490666666666666</v>
      </c>
      <c r="G132" s="22">
        <f t="shared" si="16"/>
        <v>5.9255999999999993</v>
      </c>
      <c r="H132" s="8">
        <f t="shared" si="17"/>
        <v>6.239066666666667</v>
      </c>
      <c r="I132" s="8">
        <f t="shared" si="18"/>
        <v>6.3353333333333337</v>
      </c>
      <c r="J132" s="8">
        <f t="shared" si="18"/>
        <v>6.16</v>
      </c>
      <c r="K132" s="8">
        <f t="shared" si="18"/>
        <v>4.9680000000000009</v>
      </c>
      <c r="L132" s="52"/>
      <c r="M132" s="52"/>
      <c r="N132" s="52"/>
      <c r="O132" s="52"/>
      <c r="P132" s="50"/>
    </row>
    <row r="133" spans="1:17" s="3" customFormat="1" ht="17.399999999999999" x14ac:dyDescent="0.3">
      <c r="B133" s="55"/>
      <c r="C133" s="56"/>
      <c r="D133" s="57"/>
      <c r="E133" s="58"/>
      <c r="F133" s="59"/>
      <c r="G133" s="59"/>
      <c r="H133" s="59"/>
      <c r="I133" s="58"/>
      <c r="J133" s="58"/>
      <c r="K133" s="58"/>
      <c r="L133" s="43"/>
    </row>
    <row r="134" spans="1:17" s="3" customFormat="1" ht="17.399999999999999" x14ac:dyDescent="0.3">
      <c r="A134" s="60"/>
      <c r="B134" s="44" t="s">
        <v>113</v>
      </c>
      <c r="C134" s="14">
        <v>7000</v>
      </c>
      <c r="D134" s="60"/>
      <c r="E134" s="61"/>
      <c r="F134" s="61"/>
      <c r="G134" s="61"/>
      <c r="H134" s="61"/>
      <c r="I134" s="61"/>
      <c r="J134" s="61"/>
      <c r="K134" s="61"/>
      <c r="L134" s="4"/>
    </row>
    <row r="135" spans="1:17" s="20" customFormat="1" ht="17.399999999999999" x14ac:dyDescent="0.3">
      <c r="A135" s="21"/>
      <c r="B135" s="25" t="s">
        <v>114</v>
      </c>
      <c r="C135" s="21">
        <v>7010</v>
      </c>
      <c r="D135" s="62" t="s">
        <v>115</v>
      </c>
      <c r="E135" s="62" t="s">
        <v>115</v>
      </c>
      <c r="F135" s="62" t="s">
        <v>115</v>
      </c>
      <c r="G135" s="32">
        <v>1.1000000000000001</v>
      </c>
      <c r="H135" s="9" t="s">
        <v>116</v>
      </c>
      <c r="I135" s="9" t="s">
        <v>116</v>
      </c>
      <c r="J135" s="9" t="s">
        <v>116</v>
      </c>
      <c r="K135" s="9" t="s">
        <v>116</v>
      </c>
      <c r="L135" s="5"/>
    </row>
    <row r="136" spans="1:17" s="20" customFormat="1" ht="17.399999999999999" x14ac:dyDescent="0.3">
      <c r="A136" s="21"/>
      <c r="B136" s="25" t="s">
        <v>117</v>
      </c>
      <c r="C136" s="21">
        <v>7020</v>
      </c>
      <c r="D136" s="62" t="s">
        <v>115</v>
      </c>
      <c r="E136" s="62" t="s">
        <v>115</v>
      </c>
      <c r="F136" s="62" t="s">
        <v>115</v>
      </c>
      <c r="G136" s="54">
        <v>0</v>
      </c>
      <c r="H136" s="9" t="s">
        <v>116</v>
      </c>
      <c r="I136" s="9" t="s">
        <v>116</v>
      </c>
      <c r="J136" s="9" t="s">
        <v>116</v>
      </c>
      <c r="K136" s="9" t="s">
        <v>116</v>
      </c>
      <c r="L136" s="7"/>
    </row>
    <row r="137" spans="1:17" s="20" customFormat="1" ht="17.399999999999999" x14ac:dyDescent="0.3">
      <c r="A137" s="21"/>
      <c r="B137" s="25" t="s">
        <v>118</v>
      </c>
      <c r="C137" s="21">
        <v>7030</v>
      </c>
      <c r="D137" s="62" t="s">
        <v>115</v>
      </c>
      <c r="E137" s="62" t="s">
        <v>115</v>
      </c>
      <c r="F137" s="62" t="s">
        <v>115</v>
      </c>
      <c r="G137" s="54">
        <v>9.3000000000000007</v>
      </c>
      <c r="H137" s="9" t="s">
        <v>116</v>
      </c>
      <c r="I137" s="9" t="s">
        <v>116</v>
      </c>
      <c r="J137" s="9" t="s">
        <v>116</v>
      </c>
      <c r="K137" s="9" t="s">
        <v>116</v>
      </c>
      <c r="L137" s="5"/>
    </row>
    <row r="138" spans="1:17" s="3" customFormat="1" ht="17.399999999999999" x14ac:dyDescent="0.3">
      <c r="B138" s="63"/>
      <c r="E138" s="4"/>
      <c r="F138" s="5"/>
      <c r="G138" s="5"/>
      <c r="H138" s="5"/>
      <c r="I138" s="4"/>
      <c r="J138" s="4"/>
      <c r="K138" s="4"/>
      <c r="L138" s="4"/>
    </row>
    <row r="139" spans="1:17" s="3" customFormat="1" ht="17.399999999999999" x14ac:dyDescent="0.3">
      <c r="B139" s="63"/>
      <c r="E139" s="4"/>
      <c r="F139" s="5"/>
      <c r="G139" s="5"/>
      <c r="H139" s="5"/>
      <c r="I139" s="4"/>
      <c r="J139" s="4"/>
      <c r="K139" s="4"/>
      <c r="L139" s="4"/>
    </row>
    <row r="140" spans="1:17" s="64" customFormat="1" ht="20.399999999999999" x14ac:dyDescent="0.35">
      <c r="B140" s="65" t="s">
        <v>119</v>
      </c>
      <c r="D140" s="66" t="s">
        <v>120</v>
      </c>
      <c r="E140" s="67"/>
      <c r="F140" s="67"/>
      <c r="G140" s="67" t="s">
        <v>121</v>
      </c>
      <c r="H140" s="66"/>
      <c r="I140" s="66"/>
      <c r="J140" s="66"/>
      <c r="K140" s="66"/>
    </row>
    <row r="141" spans="1:17" s="3" customFormat="1" ht="17.399999999999999" x14ac:dyDescent="0.3">
      <c r="B141" s="63"/>
      <c r="D141" s="4"/>
      <c r="E141" s="5"/>
      <c r="F141" s="5"/>
      <c r="G141" s="5"/>
      <c r="H141" s="4"/>
      <c r="I141" s="4"/>
      <c r="J141" s="4"/>
      <c r="K141" s="4"/>
    </row>
    <row r="142" spans="1:17" s="3" customFormat="1" ht="17.399999999999999" x14ac:dyDescent="0.3">
      <c r="B142" s="63"/>
      <c r="D142" s="4"/>
      <c r="E142" s="5"/>
      <c r="F142" s="5"/>
      <c r="G142" s="5"/>
      <c r="H142" s="4"/>
      <c r="I142" s="4"/>
      <c r="J142" s="4"/>
      <c r="K142" s="4"/>
      <c r="Q142" s="3">
        <v>3415.57</v>
      </c>
    </row>
    <row r="143" spans="1:17" s="3" customFormat="1" ht="17.399999999999999" x14ac:dyDescent="0.3">
      <c r="B143" s="63"/>
      <c r="D143" s="4"/>
      <c r="E143" s="5"/>
      <c r="F143" s="5"/>
      <c r="G143" s="5"/>
      <c r="H143" s="4"/>
      <c r="I143" s="4"/>
      <c r="J143" s="4"/>
      <c r="K143" s="4"/>
    </row>
    <row r="157" spans="11:11" ht="15" x14ac:dyDescent="0.25">
      <c r="K157" s="68"/>
    </row>
    <row r="161" spans="2:2" ht="15" x14ac:dyDescent="0.25">
      <c r="B161" s="69"/>
    </row>
  </sheetData>
  <mergeCells count="8">
    <mergeCell ref="B10:K10"/>
    <mergeCell ref="A12:A13"/>
    <mergeCell ref="B12:B13"/>
    <mergeCell ref="C12:C13"/>
    <mergeCell ref="D12:D13"/>
    <mergeCell ref="E12:E13"/>
    <mergeCell ref="F12:F13"/>
    <mergeCell ref="G12:G13"/>
  </mergeCells>
  <pageMargins left="0.78740157480314954" right="0.78740157480314954" top="0.98425196850393704" bottom="0.98425196850393704" header="0.51181100000000002" footer="0.51181100000000002"/>
  <pageSetup paperSize="9" scale="60" fitToHeight="0" orientation="landscape" r:id="rId1"/>
  <headerFooter differentFirst="1">
    <oddHeader>&amp;C&amp;P&amp;Rпродовження додатка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Лист1</vt:lpstr>
      <vt:lpstr>Лист1!Область_друку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Usher</cp:lastModifiedBy>
  <cp:revision>3</cp:revision>
  <cp:lastPrinted>2023-12-22T18:16:06Z</cp:lastPrinted>
  <dcterms:modified xsi:type="dcterms:W3CDTF">2023-12-22T18:33:00Z</dcterms:modified>
</cp:coreProperties>
</file>