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3"/>
  </sheets>
  <externalReferences>
    <externalReference r:id="rId1"/>
    <externalReference r:id="rId2"/>
  </externalReferences>
  <definedNames>
    <definedName name="_xlnm.Print_Area" localSheetId="0">Лист1!$A$1:$K$175</definedName>
  </definedNames>
  <calcPr/>
</workbook>
</file>

<file path=xl/sharedStrings.xml><?xml version="1.0" encoding="utf-8"?>
<sst xmlns="http://schemas.openxmlformats.org/spreadsheetml/2006/main" count="168" uniqueCount="168">
  <si>
    <t xml:space="preserve">Додаток 2
до рішення виконавчого комітету Менської міської ради 27 жовтня 2023 року №288</t>
  </si>
  <si>
    <t xml:space="preserve">Звіт про виконання бюджету Менської ТГ за 9 місяців 2023 року</t>
  </si>
  <si>
    <t xml:space="preserve">Видаткова частина бюджету</t>
  </si>
  <si>
    <t>грн.</t>
  </si>
  <si>
    <t xml:space="preserve">Код, Наказ МФУ від 20.09.2017 № 793</t>
  </si>
  <si>
    <t xml:space="preserve">Код, Наказ МФУ від 17.12.2020 № 781</t>
  </si>
  <si>
    <t>Назва</t>
  </si>
  <si>
    <t xml:space="preserve">Виконано за 9 місяців 2022 року</t>
  </si>
  <si>
    <t xml:space="preserve">Бюджет на 2023 рік з урахуванням змін</t>
  </si>
  <si>
    <t xml:space="preserve">Бюджет на 9 місяців 2023 року з урахуванням змін </t>
  </si>
  <si>
    <t xml:space="preserve">Виконано за 9  місяців 2023 року</t>
  </si>
  <si>
    <t xml:space="preserve">% виконання</t>
  </si>
  <si>
    <t xml:space="preserve">До звітних даних за 2022 рік</t>
  </si>
  <si>
    <t xml:space="preserve">до уточнених річних призначень</t>
  </si>
  <si>
    <t xml:space="preserve">до уточнених призначень на звітний період</t>
  </si>
  <si>
    <t xml:space="preserve">абсолютне відхилення, +/-</t>
  </si>
  <si>
    <t xml:space="preserve">відносне відхилення, %</t>
  </si>
  <si>
    <t>7=к.6/к.4</t>
  </si>
  <si>
    <t>8=к.6/к.5</t>
  </si>
  <si>
    <t>9=к.6-к.3</t>
  </si>
  <si>
    <t>10=к.6/к.3</t>
  </si>
  <si>
    <t xml:space="preserve">Загальний фонд</t>
  </si>
  <si>
    <t>0100</t>
  </si>
  <si>
    <t xml:space="preserve">Державне управління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</si>
  <si>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</si>
  <si>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</si>
  <si>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</si>
  <si>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 xml:space="preserve">Керівництво і управління у відповідній сфері у містах (місті Києві), селищах, селах, об`єднаних територіальних громадах</t>
  </si>
  <si>
    <t>0180</t>
  </si>
  <si>
    <t xml:space="preserve">Інша діяльність у сфері державного управління</t>
  </si>
  <si>
    <t>Освіта</t>
  </si>
  <si>
    <t>1010</t>
  </si>
  <si>
    <t xml:space="preserve">Надання дошкільної освіти</t>
  </si>
  <si>
    <t>1020</t>
  </si>
  <si>
    <t xml:space="preserve">Надання загальної середньої освіти закладами загальної середньої освіти</t>
  </si>
  <si>
    <t xml:space="preserve">Надання загальної середньої освіти закладами загальної середньої освіти (за рахунок освітньої субвенції)</t>
  </si>
  <si>
    <t xml:space="preserve">Надання загальної середньої освіти закладами загальної середньої освіти(за рахунок залишку освітньої субвенції)</t>
  </si>
  <si>
    <t>1090</t>
  </si>
  <si>
    <t xml:space="preserve">Надання позашкільної освіти закладами позашкільної освіти, заходи із позашкільної роботи з дітьми</t>
  </si>
  <si>
    <t>1100</t>
  </si>
  <si>
    <t xml:space="preserve">Надання спеціальної освіти мистецькими школами</t>
  </si>
  <si>
    <t>1150</t>
  </si>
  <si>
    <t xml:space="preserve">Методичне забезпечення діяльності закладів освіти</t>
  </si>
  <si>
    <t>1161</t>
  </si>
  <si>
    <t xml:space="preserve">Забезпечення діяльності інших закладів у сфері освіти</t>
  </si>
  <si>
    <t>1162</t>
  </si>
  <si>
    <t xml:space="preserve">Інші програми та заходи у сфері освіти</t>
  </si>
  <si>
    <t>1170</t>
  </si>
  <si>
    <t xml:space="preserve">Забезпечення діяльності інклюзивно-ресурсних центрів за рахунок коштів місцевого бюджету</t>
  </si>
  <si>
    <t xml:space="preserve">Забезпечення діяльності інклюзивно-ресурсних центрів за рахунок освітньої субвенції</t>
  </si>
  <si>
    <t xml:space="preserve"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</si>
  <si>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 xml:space="preserve">Забезпечення діяльності центрів професійного розвитку педагогічних працівників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</si>
  <si>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</si>
  <si>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 xml:space="preserve"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</si>
  <si>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</si>
  <si>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</si>
  <si>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 xml:space="preserve">Охорона здоров'я</t>
  </si>
  <si>
    <t xml:space="preserve">Багатопрофільна стаціонарна медична допомога населенню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</si>
  <si>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</si>
  <si>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Централізовані заходи з лікування хворих на цукровий та нецукровий діабет</t>
  </si>
  <si>
    <t xml:space="preserve">Соціальний захист та соціальне забезпечення</t>
  </si>
  <si>
    <t xml:space="preserve">Надання пільг окремим категоріям громадян з оплати послуг зв`язку</t>
  </si>
  <si>
    <t xml:space="preserve">Компенсаційні виплати за пільговий проїзд окремих категорій громадян на залізничному транспорті</t>
  </si>
  <si>
    <t xml:space="preserve">Пільгове медичне обслуговування осіб, які постраждали внаслідок Чорнобильської катастрофи</t>
  </si>
  <si>
    <t>3104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</si>
  <si>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</si>
  <si>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</si>
  <si>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 xml:space="preserve">Утримання та забезпечення діяльності центрів соціальних служб для сім`ї, дітей та молоді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</si>
  <si>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</si>
  <si>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</si>
  <si>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</si>
  <si>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</si>
  <si>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 xml:space="preserve">Інші заходи у сфері соціального захисту і соціального забезпечення</t>
  </si>
  <si>
    <t xml:space="preserve">Культура і мистецтво</t>
  </si>
  <si>
    <t>4030</t>
  </si>
  <si>
    <t xml:space="preserve">Забезпечення діяльності бібліотек</t>
  </si>
  <si>
    <t>4040</t>
  </si>
  <si>
    <t xml:space="preserve">Забезпечення діяльності музеїв i виставок</t>
  </si>
  <si>
    <t>4060</t>
  </si>
  <si>
    <t xml:space="preserve"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</si>
  <si>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</si>
  <si>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</t>
  </si>
  <si>
    <t>4082</t>
  </si>
  <si>
    <t xml:space="preserve">Інші заходи в галузі культури і мистецтва</t>
  </si>
  <si>
    <t xml:space="preserve">Фізична культура і спорт</t>
  </si>
  <si>
    <t>5011</t>
  </si>
  <si>
    <t xml:space="preserve">Проведення навчально-тренувальних зборів і змагань з олімпійських видів спорту</t>
  </si>
  <si>
    <t>5012</t>
  </si>
  <si>
    <t xml:space="preserve">Проведення навчально-тренувальних зборів і змагань з неолімпійських видів спорту</t>
  </si>
  <si>
    <t>5031</t>
  </si>
  <si>
    <t xml:space="preserve">Утримання та навчально-тренувальна робота комунальних дитячо-юнацьких спортивних шкіл</t>
  </si>
  <si>
    <t xml:space="preserve">Виконання окремих заходів з реалізації соціального проекту `Активні парки - локації здорової України`</t>
  </si>
  <si>
    <t xml:space="preserve">Житлово-комунальне господарство</t>
  </si>
  <si>
    <t>6016</t>
  </si>
  <si>
    <t xml:space="preserve">Впровадження засобів обліку витрат та регулювання споживання води та теплової енергії</t>
  </si>
  <si>
    <t>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</si>
  <si>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</si>
  <si>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</si>
  <si>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 xml:space="preserve">Організація благоустрою населених пунктів</t>
  </si>
  <si>
    <t>6040</t>
  </si>
  <si>
    <t xml:space="preserve">Заходи, пов`язані з поліпшенням питної води</t>
  </si>
  <si>
    <t>6071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</si>
  <si>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</si>
  <si>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</si>
  <si>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 xml:space="preserve">Інша діяльність у сфері житлово-комунального господарства</t>
  </si>
  <si>
    <t xml:space="preserve">Економічна діяльність</t>
  </si>
  <si>
    <t xml:space="preserve">Розроблення схем планування та забудови територій (містобудівної документації)</t>
  </si>
  <si>
    <t xml:space="preserve">Розроблення комплексних планів просторового розвитку територій територіальних громад</t>
  </si>
  <si>
    <t xml:space="preserve">Розвиток мережі центрів надання адміністративних послуг</t>
  </si>
  <si>
    <t>7412</t>
  </si>
  <si>
    <t xml:space="preserve">Регулювання цін на послуги місцевого автотранспорту</t>
  </si>
  <si>
    <t>7442</t>
  </si>
  <si>
    <t>7461</t>
  </si>
  <si>
    <t xml:space="preserve">Утримання та розвиток автомобільних доріг та дорожньої інфраструктури за рахунок коштів місцевого бюджету</t>
  </si>
  <si>
    <t xml:space="preserve">Реалізація заходів, спрямованих на підвищення доступності широкосмугового доступу до Інтернету в сільській місцевості</t>
  </si>
  <si>
    <t>7640</t>
  </si>
  <si>
    <t xml:space="preserve">Заходи з енергозбереження</t>
  </si>
  <si>
    <t>7680</t>
  </si>
  <si>
    <t xml:space="preserve">Членські внески до асоціацій органів місцевого самоврядування</t>
  </si>
  <si>
    <t xml:space="preserve">Реалізація програм допомоги і грантів Європейського Союзу, урядів іноземних держав, міжнародних організацій, донорських установ</t>
  </si>
  <si>
    <t xml:space="preserve">Інша діяльність</t>
  </si>
  <si>
    <t>8110</t>
  </si>
  <si>
    <t xml:space="preserve">Заходи із запобігання та ліквідації надзвичайних ситуацій та наслідків стихійного лиха</t>
  </si>
  <si>
    <t>8130</t>
  </si>
  <si>
    <t xml:space="preserve">Забезпечення діяльності місцевої пожежної охорони</t>
  </si>
  <si>
    <t xml:space="preserve">Заходи та роботи з мобілізаційної підготовки місцевого значення</t>
  </si>
  <si>
    <t xml:space="preserve">Інші заходи громадського порядку та безпеки</t>
  </si>
  <si>
    <t xml:space="preserve">Інша діяльність у сфері екології та охорони природних ресурсів</t>
  </si>
  <si>
    <t>8700</t>
  </si>
  <si>
    <t xml:space="preserve">Резервний фонд місцевого бюджету</t>
  </si>
  <si>
    <t xml:space="preserve">Міжбюджетні трансферти</t>
  </si>
  <si>
    <t>9410</t>
  </si>
  <si>
    <t xml:space="preserve">Інші субвенції з місцевого бюджету</t>
  </si>
  <si>
    <t>9770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</si>
  <si>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</si>
  <si>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 xml:space="preserve">Усього видатків по загальному фонду</t>
  </si>
  <si>
    <t xml:space="preserve"> </t>
  </si>
  <si>
    <t xml:space="preserve">Кредитування загального фонду</t>
  </si>
  <si>
    <t xml:space="preserve">Надання довгострокових кредитів індивідуальним забудовникам житла на селі</t>
  </si>
  <si>
    <t xml:space="preserve">ДЖЕРЕЛА ФІНАНСУВАННЯ ДИФІЦИТУ БЮДЖЕТУ ЗФ</t>
  </si>
  <si>
    <t xml:space="preserve">Внутрішнє фінансування</t>
  </si>
  <si>
    <t xml:space="preserve">Фінансування за рахунок зміни залишків коштів бюджетів</t>
  </si>
  <si>
    <t xml:space="preserve">На початок періоду</t>
  </si>
  <si>
    <t xml:space="preserve">На кінець періоду</t>
  </si>
  <si>
    <t xml:space="preserve">Інші розрахунки</t>
  </si>
  <si>
    <t xml:space="preserve">Кошти, що передаються із загального фонду бюджету до бюджету розвитку (спеціального фонду)</t>
  </si>
  <si>
    <t xml:space="preserve">Фінансування за активними операціями</t>
  </si>
  <si>
    <t xml:space="preserve">Зміни обсягів бюджетних коштів</t>
  </si>
  <si>
    <t xml:space="preserve">Спеціальний фонд</t>
  </si>
  <si>
    <t xml:space="preserve">Надання загальної середньої освіти закладами загальної середньої освіти (залишок освітньої субвенції)</t>
  </si>
  <si>
    <t xml:space="preserve">Здійснення заходів із землеустрою</t>
  </si>
  <si>
    <t xml:space="preserve">Будівництво освітніх установ та закладів</t>
  </si>
  <si>
    <t>7130</t>
  </si>
  <si>
    <t xml:space="preserve">Виконання інвестиційних проектів в рамках здійснення заходів щодо соціально-економічного розвитку окремих територій</t>
  </si>
  <si>
    <t xml:space="preserve"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</si>
  <si>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7350</t>
  </si>
  <si>
    <t>7363</t>
  </si>
  <si>
    <t xml:space="preserve">Утилізація відходів</t>
  </si>
  <si>
    <t xml:space="preserve">Усього видатків по спеціальному фонду</t>
  </si>
  <si>
    <t>8312</t>
  </si>
  <si>
    <t xml:space="preserve">Кредитування спеціального фонду</t>
  </si>
  <si>
    <t xml:space="preserve">Повернення довгострокових кредитів, наданих індивідуальним забудовникам житла на селі</t>
  </si>
  <si>
    <t xml:space="preserve">ДЖЕРЕЛА ФІНАНСУВАННЯ ДИФІЦИТУ БЮДЖЕТУ СФ</t>
  </si>
  <si>
    <t>,</t>
  </si>
  <si>
    <t xml:space="preserve">баланс  зф</t>
  </si>
  <si>
    <t xml:space="preserve">баланс сф</t>
  </si>
  <si>
    <t xml:space="preserve">Начальник Фінансового управління
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</si>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</sst>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8.000000"/>
    </font>
    <font>
      <name val="Times New Roman"/>
      <color theme="1"/>
      <sz val="14.000000"/>
    </font>
    <font>
      <name val="Times New Roman"/>
      <b/>
      <color theme="1"/>
      <sz val="9.000000"/>
    </font>
    <font>
      <name val="Times New Roman"/>
      <b/>
      <color theme="1"/>
      <sz val="12.000000"/>
    </font>
    <font>
      <name val="Times New Roman"/>
      <b/>
      <color theme="1"/>
      <sz val="10.000000"/>
    </font>
    <font>
      <name val="Times New Roman"/>
      <b/>
      <sz val="10.000000"/>
    </font>
    <font>
      <name val="Times New Roman"/>
      <sz val="10.000000"/>
    </font>
    <font>
      <name val="Times New Roman"/>
      <b/>
      <sz val="12.000000"/>
    </font>
    <font>
      <name val="Times New Roman"/>
      <b/>
      <sz val="11.000000"/>
    </font>
    <font>
      <name val="Times New Roman"/>
      <color theme="1"/>
      <sz val="12.000000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/>
        <bgColor theme="0"/>
      </patternFill>
    </fill>
    <fill>
      <patternFill patternType="solid">
        <fgColor rgb="FF66FFFF"/>
        <bgColor rgb="FF66FFFF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66FFFF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34">
    <xf fontId="0" fillId="0" borderId="0" numFmtId="0" xfId="0"/>
    <xf fontId="1" fillId="0" borderId="0" numFmtId="0" xfId="0" applyFont="1"/>
    <xf fontId="1" fillId="0" borderId="1" numFmtId="0" xfId="0" applyFont="1" applyBorder="1"/>
    <xf fontId="1" fillId="0" borderId="2" numFmtId="0" xfId="0" applyFont="1" applyBorder="1"/>
    <xf fontId="1" fillId="0" borderId="2" numFmtId="0" xfId="0" applyFont="1" applyBorder="1" applyAlignment="1">
      <alignment wrapText="1"/>
    </xf>
    <xf fontId="1" fillId="0" borderId="2" numFmtId="0" xfId="0" applyFont="1" applyBorder="1" applyAlignment="1">
      <alignment horizontal="left" wrapText="1"/>
    </xf>
    <xf fontId="1" fillId="0" borderId="3" numFmtId="0" xfId="0" applyFont="1" applyBorder="1"/>
    <xf fontId="1" fillId="0" borderId="4" numFmtId="0" xfId="0" applyFont="1" applyBorder="1"/>
    <xf fontId="1" fillId="0" borderId="0" numFmtId="0" xfId="0" applyFont="1" applyAlignment="1">
      <alignment wrapText="1"/>
    </xf>
    <xf fontId="1" fillId="0" borderId="0" numFmtId="0" xfId="0" applyFont="1" applyAlignment="1">
      <alignment horizontal="left" wrapText="1"/>
    </xf>
    <xf fontId="1" fillId="0" borderId="5" numFmtId="0" xfId="0" applyFont="1" applyBorder="1"/>
    <xf fontId="2" fillId="0" borderId="4" numFmtId="0" xfId="0" applyFont="1" applyBorder="1" applyAlignment="1">
      <alignment horizontal="center"/>
    </xf>
    <xf fontId="2" fillId="0" borderId="0" numFmtId="0" xfId="0" applyFont="1" applyAlignment="1">
      <alignment horizontal="center"/>
    </xf>
    <xf fontId="2" fillId="0" borderId="5" numFmtId="0" xfId="0" applyFont="1" applyBorder="1" applyAlignment="1">
      <alignment horizontal="center"/>
    </xf>
    <xf fontId="3" fillId="0" borderId="4" numFmtId="0" xfId="0" applyFont="1" applyBorder="1" applyAlignment="1">
      <alignment horizontal="center"/>
    </xf>
    <xf fontId="3" fillId="0" borderId="0" numFmtId="0" xfId="0" applyFont="1" applyAlignment="1">
      <alignment horizontal="center"/>
    </xf>
    <xf fontId="3" fillId="0" borderId="5" numFmtId="0" xfId="0" applyFont="1" applyBorder="1" applyAlignment="1">
      <alignment horizontal="center"/>
    </xf>
    <xf fontId="1" fillId="0" borderId="0" numFmtId="0" xfId="0" applyFont="1" applyAlignment="1">
      <alignment horizontal="right"/>
    </xf>
    <xf fontId="4" fillId="0" borderId="1" numFmtId="0" xfId="0" applyFont="1" applyBorder="1" applyAlignment="1">
      <alignment horizontal="center" vertical="center" wrapText="1"/>
    </xf>
    <xf fontId="4" fillId="0" borderId="6" numFmtId="0" xfId="0" applyFont="1" applyBorder="1" applyAlignment="1">
      <alignment horizontal="center" vertical="center" wrapText="1"/>
    </xf>
    <xf fontId="5" fillId="0" borderId="7" numFmtId="0" xfId="0" applyFont="1" applyBorder="1" applyAlignment="1">
      <alignment horizontal="center" vertical="center" wrapText="1"/>
    </xf>
    <xf fontId="6" fillId="0" borderId="7" numFmtId="0" xfId="0" applyFont="1" applyBorder="1" applyAlignment="1">
      <alignment horizontal="center" vertical="center" wrapText="1"/>
    </xf>
    <xf fontId="6" fillId="0" borderId="8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center"/>
    </xf>
    <xf fontId="4" fillId="0" borderId="9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0" borderId="5" numFmtId="0" xfId="0" applyFont="1" applyBorder="1" applyAlignment="1">
      <alignment horizontal="center"/>
    </xf>
    <xf fontId="6" fillId="0" borderId="13" numFmtId="0" xfId="0" applyFont="1" applyBorder="1" applyAlignment="1">
      <alignment horizontal="center" vertical="center" wrapText="1"/>
    </xf>
    <xf fontId="6" fillId="0" borderId="14" numFmtId="0" xfId="0" applyFont="1" applyBorder="1" applyAlignment="1">
      <alignment horizontal="center" vertical="center" wrapText="1"/>
    </xf>
    <xf fontId="6" fillId="0" borderId="15" numFmtId="0" xfId="0" applyFont="1" applyBorder="1" applyAlignment="1">
      <alignment horizontal="center" vertical="center" wrapText="1"/>
    </xf>
    <xf fontId="6" fillId="0" borderId="16" numFmtId="0" xfId="0" applyFont="1" applyBorder="1" applyAlignment="1">
      <alignment horizontal="center" vertical="center" wrapText="1"/>
    </xf>
    <xf fontId="6" fillId="2" borderId="4" numFmtId="0" xfId="0" applyFont="1" applyFill="1" applyBorder="1" applyAlignment="1">
      <alignment horizontal="center" vertical="center" wrapText="1"/>
    </xf>
    <xf fontId="6" fillId="2" borderId="17" numFmtId="0" xfId="0" applyFont="1" applyFill="1" applyBorder="1" applyAlignment="1">
      <alignment horizontal="center" vertical="center" wrapText="1"/>
    </xf>
    <xf fontId="6" fillId="2" borderId="18" numFmtId="0" xfId="0" applyFont="1" applyFill="1" applyBorder="1" applyAlignment="1">
      <alignment horizontal="center" vertical="center" wrapText="1"/>
    </xf>
    <xf fontId="6" fillId="2" borderId="19" numFmtId="0" xfId="0" applyFont="1" applyFill="1" applyBorder="1" applyAlignment="1">
      <alignment horizontal="center" vertical="center" wrapText="1"/>
    </xf>
    <xf fontId="6" fillId="3" borderId="13" numFmtId="49" xfId="0" applyNumberFormat="1" applyFont="1" applyFill="1" applyBorder="1" applyAlignment="1">
      <alignment horizontal="center" vertical="center" wrapText="1"/>
    </xf>
    <xf fontId="6" fillId="3" borderId="14" numFmtId="49" xfId="0" applyNumberFormat="1" applyFont="1" applyFill="1" applyBorder="1" applyAlignment="1">
      <alignment horizontal="center" vertical="center" wrapText="1"/>
    </xf>
    <xf fontId="6" fillId="3" borderId="15" numFmtId="0" xfId="0" applyFont="1" applyFill="1" applyBorder="1" applyAlignment="1">
      <alignment horizontal="center" vertical="center" wrapText="1"/>
    </xf>
    <xf fontId="7" fillId="3" borderId="15" numFmtId="4" xfId="0" applyNumberFormat="1" applyFont="1" applyFill="1" applyBorder="1" applyAlignment="1">
      <alignment horizontal="right" vertical="center" wrapText="1"/>
    </xf>
    <xf fontId="6" fillId="3" borderId="15" numFmtId="4" xfId="0" applyNumberFormat="1" applyFont="1" applyFill="1" applyBorder="1" applyAlignment="1">
      <alignment horizontal="right" vertical="center" wrapText="1"/>
    </xf>
    <xf fontId="6" fillId="3" borderId="16" numFmtId="4" xfId="0" applyNumberFormat="1" applyFont="1" applyFill="1" applyBorder="1" applyAlignment="1">
      <alignment horizontal="right" vertical="center" wrapText="1"/>
    </xf>
    <xf fontId="1" fillId="0" borderId="20" numFmtId="0" xfId="0" applyFont="1" applyBorder="1" applyAlignment="1" quotePrefix="1">
      <alignment vertical="center" wrapText="1"/>
    </xf>
    <xf fontId="8" fillId="0" borderId="21" numFmtId="49" xfId="0" applyNumberFormat="1" applyFont="1" applyBorder="1" applyAlignment="1" quotePrefix="1">
      <alignment horizontal="right" vertical="center" wrapText="1"/>
    </xf>
    <xf fontId="8" fillId="0" borderId="22" numFmtId="0" xfId="0" applyFont="1" applyBorder="1" applyAlignment="1">
      <alignment vertical="center" wrapText="1"/>
    </xf>
    <xf fontId="8" fillId="0" borderId="22" numFmtId="4" xfId="0" applyNumberFormat="1" applyFont="1" applyBorder="1" applyAlignment="1">
      <alignment vertical="center" wrapText="1"/>
    </xf>
    <xf fontId="8" fillId="0" borderId="22" numFmtId="4" xfId="0" applyNumberFormat="1" applyFont="1" applyBorder="1" applyAlignment="1">
      <alignment horizontal="right" vertical="center" wrapText="1"/>
    </xf>
    <xf fontId="1" fillId="0" borderId="23" numFmtId="4" xfId="0" applyNumberFormat="1" applyFont="1" applyBorder="1" applyAlignment="1">
      <alignment horizontal="right" vertical="center" wrapText="1"/>
    </xf>
    <xf fontId="1" fillId="0" borderId="24" numFmtId="0" xfId="0" applyFont="1" applyBorder="1" applyAlignment="1" quotePrefix="1">
      <alignment vertical="center" wrapText="1"/>
    </xf>
    <xf fontId="8" fillId="0" borderId="25" numFmtId="49" xfId="0" applyNumberFormat="1" applyFont="1" applyBorder="1" applyAlignment="1" quotePrefix="1">
      <alignment horizontal="right" vertical="center" wrapText="1"/>
    </xf>
    <xf fontId="8" fillId="0" borderId="26" numFmtId="0" xfId="0" applyFont="1" applyBorder="1" applyAlignment="1">
      <alignment vertical="center" wrapText="1"/>
    </xf>
    <xf fontId="8" fillId="0" borderId="26" numFmtId="4" xfId="0" applyNumberFormat="1" applyFont="1" applyBorder="1" applyAlignment="1">
      <alignment vertical="center" wrapText="1"/>
    </xf>
    <xf fontId="8" fillId="0" borderId="26" numFmtId="4" xfId="0" applyNumberFormat="1" applyFont="1" applyBorder="1" applyAlignment="1">
      <alignment horizontal="right" vertical="center" wrapText="1"/>
    </xf>
    <xf fontId="1" fillId="0" borderId="27" numFmtId="4" xfId="0" applyNumberFormat="1" applyFont="1" applyBorder="1" applyAlignment="1">
      <alignment horizontal="right" vertical="center" wrapText="1"/>
    </xf>
    <xf fontId="1" fillId="0" borderId="28" numFmtId="0" xfId="0" applyFont="1" applyBorder="1" applyAlignment="1" quotePrefix="1">
      <alignment vertical="center" wrapText="1"/>
    </xf>
    <xf fontId="8" fillId="0" borderId="29" numFmtId="49" xfId="0" applyNumberFormat="1" applyFont="1" applyBorder="1" applyAlignment="1" quotePrefix="1">
      <alignment horizontal="right" vertical="center" wrapText="1"/>
    </xf>
    <xf fontId="8" fillId="0" borderId="11" numFmtId="0" xfId="0" applyFont="1" applyBorder="1" applyAlignment="1">
      <alignment vertical="center" wrapText="1"/>
    </xf>
    <xf fontId="8" fillId="0" borderId="11" numFmtId="4" xfId="0" applyNumberFormat="1" applyFont="1" applyBorder="1" applyAlignment="1">
      <alignment vertical="center" wrapText="1"/>
    </xf>
    <xf fontId="8" fillId="0" borderId="11" numFmtId="4" xfId="0" applyNumberFormat="1" applyFont="1" applyBorder="1" applyAlignment="1">
      <alignment horizontal="right" vertical="center" wrapText="1"/>
    </xf>
    <xf fontId="1" fillId="0" borderId="12" numFmtId="4" xfId="0" applyNumberFormat="1" applyFont="1" applyBorder="1" applyAlignment="1">
      <alignment horizontal="right" vertical="center" wrapText="1"/>
    </xf>
    <xf fontId="6" fillId="3" borderId="13" numFmtId="0" xfId="0" applyFont="1" applyFill="1" applyBorder="1" applyAlignment="1" quotePrefix="1">
      <alignment horizontal="center" vertical="center" wrapText="1"/>
    </xf>
    <xf fontId="7" fillId="3" borderId="14" numFmtId="0" xfId="0" applyFont="1" applyFill="1" applyBorder="1" applyAlignment="1" quotePrefix="1">
      <alignment horizontal="center" vertical="center" wrapText="1"/>
    </xf>
    <xf fontId="7" fillId="3" borderId="15" numFmtId="0" xfId="0" applyFont="1" applyFill="1" applyBorder="1" applyAlignment="1">
      <alignment horizontal="center" vertical="center" wrapText="1"/>
    </xf>
    <xf fontId="8" fillId="3" borderId="15" numFmtId="4" xfId="0" applyNumberFormat="1" applyFont="1" applyFill="1" applyBorder="1" applyAlignment="1">
      <alignment vertical="center" wrapText="1"/>
    </xf>
    <xf fontId="1" fillId="0" borderId="20" numFmtId="0" xfId="0" applyFont="1" applyBorder="1" applyAlignment="1" quotePrefix="1">
      <alignment horizontal="left" vertical="center" wrapText="1"/>
    </xf>
    <xf fontId="8" fillId="0" borderId="21" numFmtId="0" xfId="0" applyFont="1" applyBorder="1" applyAlignment="1" quotePrefix="1">
      <alignment vertical="center" wrapText="1"/>
    </xf>
    <xf fontId="1" fillId="0" borderId="28" numFmtId="0" xfId="0" applyFont="1" applyBorder="1" applyAlignment="1" quotePrefix="1">
      <alignment horizontal="left" vertical="center" wrapText="1"/>
    </xf>
    <xf fontId="8" fillId="0" borderId="25" numFmtId="0" xfId="0" applyFont="1" applyBorder="1" applyAlignment="1" quotePrefix="1">
      <alignment vertical="center" wrapText="1"/>
    </xf>
    <xf fontId="1" fillId="0" borderId="4" numFmtId="0" xfId="0" applyFont="1" applyBorder="1" applyAlignment="1" quotePrefix="1">
      <alignment horizontal="left" vertical="center" wrapText="1"/>
    </xf>
    <xf fontId="1" fillId="0" borderId="24" numFmtId="0" xfId="0" applyFont="1" applyBorder="1" applyAlignment="1" quotePrefix="1">
      <alignment horizontal="left" vertical="center" wrapText="1"/>
    </xf>
    <xf fontId="1" fillId="0" borderId="9" numFmtId="0" xfId="0" applyFont="1" applyBorder="1" applyAlignment="1" quotePrefix="1">
      <alignment horizontal="left" vertical="center" wrapText="1"/>
    </xf>
    <xf fontId="8" fillId="0" borderId="17" numFmtId="0" xfId="0" applyFont="1" applyBorder="1" applyAlignment="1" quotePrefix="1">
      <alignment vertical="center" wrapText="1"/>
    </xf>
    <xf fontId="8" fillId="0" borderId="18" numFmtId="0" xfId="0" applyFont="1" applyBorder="1" applyAlignment="1">
      <alignment vertical="center" wrapText="1"/>
    </xf>
    <xf fontId="8" fillId="0" borderId="18" numFmtId="4" xfId="0" applyNumberFormat="1" applyFont="1" applyBorder="1" applyAlignment="1">
      <alignment vertical="center" wrapText="1"/>
    </xf>
    <xf fontId="8" fillId="0" borderId="26" numFmtId="0" xfId="0" applyFont="1" applyBorder="1" applyAlignment="1" quotePrefix="1">
      <alignment vertical="center" wrapText="1"/>
    </xf>
    <xf fontId="6" fillId="0" borderId="0" numFmtId="0" xfId="0" applyFont="1"/>
    <xf fontId="7" fillId="3" borderId="15" numFmtId="4" xfId="0" applyNumberFormat="1" applyFont="1" applyFill="1" applyBorder="1" applyAlignment="1">
      <alignment vertical="center" wrapText="1"/>
    </xf>
    <xf fontId="7" fillId="3" borderId="30" numFmtId="4" xfId="0" applyNumberFormat="1" applyFont="1" applyFill="1" applyBorder="1" applyAlignment="1">
      <alignment horizontal="right" vertical="center" wrapText="1"/>
    </xf>
    <xf fontId="6" fillId="3" borderId="31" numFmtId="4" xfId="0" applyNumberFormat="1" applyFont="1" applyFill="1" applyBorder="1" applyAlignment="1">
      <alignment horizontal="right" vertical="center" wrapText="1"/>
    </xf>
    <xf fontId="6" fillId="0" borderId="5" numFmtId="0" xfId="0" applyFont="1" applyBorder="1"/>
    <xf fontId="1" fillId="0" borderId="32" numFmtId="0" xfId="0" applyFont="1" applyBorder="1" applyAlignment="1" quotePrefix="1">
      <alignment horizontal="left" vertical="center" wrapText="1"/>
    </xf>
    <xf fontId="6" fillId="3" borderId="1" numFmtId="0" xfId="0" applyFont="1" applyFill="1" applyBorder="1" applyAlignment="1" quotePrefix="1">
      <alignment horizontal="center" vertical="center" wrapText="1"/>
    </xf>
    <xf fontId="8" fillId="0" borderId="21" numFmtId="0" xfId="0" applyFont="1" applyBorder="1" applyAlignment="1" quotePrefix="1">
      <alignment horizontal="right" vertical="center" wrapText="1"/>
    </xf>
    <xf fontId="8" fillId="0" borderId="25" numFmtId="0" xfId="0" applyFont="1" applyBorder="1" applyAlignment="1" quotePrefix="1">
      <alignment horizontal="right" vertical="center" wrapText="1"/>
    </xf>
    <xf fontId="8" fillId="0" borderId="29" numFmtId="0" xfId="0" applyFont="1" applyBorder="1" applyAlignment="1" quotePrefix="1">
      <alignment vertical="center" wrapText="1"/>
    </xf>
    <xf fontId="8" fillId="0" borderId="18" numFmtId="4" xfId="0" applyNumberFormat="1" applyFont="1" applyBorder="1" applyAlignment="1">
      <alignment horizontal="right" vertical="center" wrapText="1"/>
    </xf>
    <xf fontId="1" fillId="0" borderId="19" numFmtId="4" xfId="0" applyNumberFormat="1" applyFont="1" applyBorder="1" applyAlignment="1">
      <alignment horizontal="right" vertical="center" wrapText="1"/>
    </xf>
    <xf fontId="1" fillId="0" borderId="4" numFmtId="0" xfId="0" applyFont="1" applyBorder="1" applyAlignment="1" quotePrefix="1">
      <alignment vertical="center" wrapText="1"/>
    </xf>
    <xf fontId="8" fillId="0" borderId="33" numFmtId="0" xfId="0" applyFont="1" applyBorder="1" applyAlignment="1" quotePrefix="1">
      <alignment vertical="center" wrapText="1"/>
    </xf>
    <xf fontId="8" fillId="0" borderId="34" numFmtId="0" xfId="0" applyFont="1" applyBorder="1" applyAlignment="1">
      <alignment vertical="center" wrapText="1"/>
    </xf>
    <xf fontId="8" fillId="0" borderId="34" numFmtId="4" xfId="0" applyNumberFormat="1" applyFont="1" applyBorder="1" applyAlignment="1">
      <alignment vertical="center" wrapText="1"/>
    </xf>
    <xf fontId="9" fillId="4" borderId="14" numFmtId="0" xfId="0" applyFont="1" applyFill="1" applyBorder="1" applyAlignment="1" quotePrefix="1">
      <alignment vertical="center" wrapText="1"/>
    </xf>
    <xf fontId="9" fillId="4" borderId="15" numFmtId="0" xfId="0" applyFont="1" applyFill="1" applyBorder="1" applyAlignment="1">
      <alignment vertical="center" wrapText="1"/>
    </xf>
    <xf fontId="9" fillId="4" borderId="15" numFmtId="4" xfId="0" applyNumberFormat="1" applyFont="1" applyFill="1" applyBorder="1" applyAlignment="1">
      <alignment vertical="center" wrapText="1"/>
    </xf>
    <xf fontId="9" fillId="4" borderId="15" numFmtId="4" xfId="0" applyNumberFormat="1" applyFont="1" applyFill="1" applyBorder="1" applyAlignment="1">
      <alignment horizontal="right" vertical="center" wrapText="1"/>
    </xf>
    <xf fontId="5" fillId="4" borderId="16" numFmtId="4" xfId="0" applyNumberFormat="1" applyFont="1" applyFill="1" applyBorder="1" applyAlignment="1">
      <alignment horizontal="right" vertical="center" wrapText="1"/>
    </xf>
    <xf fontId="5" fillId="4" borderId="13" numFmtId="0" xfId="0" applyFont="1" applyFill="1" applyBorder="1" applyAlignment="1" quotePrefix="1">
      <alignment vertical="center" wrapText="1"/>
    </xf>
    <xf fontId="7" fillId="2" borderId="14" numFmtId="0" xfId="0" applyFont="1" applyFill="1" applyBorder="1" applyAlignment="1" quotePrefix="1">
      <alignment vertical="center" wrapText="1"/>
    </xf>
    <xf fontId="10" fillId="2" borderId="15" numFmtId="0" xfId="0" applyFont="1" applyFill="1" applyBorder="1" applyAlignment="1">
      <alignment horizontal="center" vertical="center" wrapText="1"/>
    </xf>
    <xf fontId="7" fillId="2" borderId="15" numFmtId="4" xfId="0" applyNumberFormat="1" applyFont="1" applyFill="1" applyBorder="1" applyAlignment="1">
      <alignment vertical="center" wrapText="1"/>
    </xf>
    <xf fontId="7" fillId="2" borderId="15" numFmtId="4" xfId="0" applyNumberFormat="1" applyFont="1" applyFill="1" applyBorder="1" applyAlignment="1">
      <alignment horizontal="right" vertical="center" wrapText="1"/>
    </xf>
    <xf fontId="6" fillId="2" borderId="16" numFmtId="4" xfId="0" applyNumberFormat="1" applyFont="1" applyFill="1" applyBorder="1" applyAlignment="1">
      <alignment horizontal="right" vertical="center" wrapText="1"/>
    </xf>
    <xf fontId="1" fillId="2" borderId="13" numFmtId="0" xfId="0" applyFont="1" applyFill="1" applyBorder="1" applyAlignment="1" quotePrefix="1">
      <alignment vertical="center" wrapText="1"/>
    </xf>
    <xf fontId="8" fillId="5" borderId="14" numFmtId="0" xfId="0" applyFont="1" applyFill="1" applyBorder="1" applyAlignment="1" quotePrefix="1">
      <alignment vertical="center" wrapText="1"/>
    </xf>
    <xf fontId="8" fillId="5" borderId="15" numFmtId="0" xfId="0" applyFont="1" applyFill="1" applyBorder="1" applyAlignment="1">
      <alignment vertical="center" wrapText="1"/>
    </xf>
    <xf fontId="8" fillId="5" borderId="15" numFmtId="4" xfId="0" applyNumberFormat="1" applyFont="1" applyFill="1" applyBorder="1" applyAlignment="1">
      <alignment vertical="center" wrapText="1"/>
    </xf>
    <xf fontId="6" fillId="5" borderId="13" numFmtId="0" xfId="0" applyFont="1" applyFill="1" applyBorder="1" applyAlignment="1" quotePrefix="1">
      <alignment vertical="center" wrapText="1"/>
    </xf>
    <xf fontId="7" fillId="6" borderId="13" numFmtId="0" xfId="0" applyFont="1" applyFill="1" applyBorder="1" applyAlignment="1" quotePrefix="1">
      <alignment vertical="center" wrapText="1"/>
    </xf>
    <xf fontId="7" fillId="6" borderId="35" numFmtId="0" xfId="0" applyFont="1" applyFill="1" applyBorder="1" applyAlignment="1" quotePrefix="1">
      <alignment vertical="center" wrapText="1"/>
    </xf>
    <xf fontId="7" fillId="6" borderId="15" numFmtId="4" xfId="0" applyNumberFormat="1" applyFont="1" applyFill="1" applyBorder="1" applyAlignment="1" quotePrefix="1">
      <alignment vertical="center" wrapText="1"/>
    </xf>
    <xf fontId="7" fillId="6" borderId="15" numFmtId="4" xfId="0" applyNumberFormat="1" applyFont="1" applyFill="1" applyBorder="1" applyAlignment="1">
      <alignment vertical="center" wrapText="1"/>
    </xf>
    <xf fontId="7" fillId="6" borderId="36" numFmtId="4" xfId="0" applyNumberFormat="1" applyFont="1" applyFill="1" applyBorder="1" applyAlignment="1">
      <alignment horizontal="right" vertical="center" wrapText="1"/>
    </xf>
    <xf fontId="6" fillId="6" borderId="37" numFmtId="4" xfId="0" applyNumberFormat="1" applyFont="1" applyFill="1" applyBorder="1" applyAlignment="1">
      <alignment horizontal="right" vertical="center" wrapText="1"/>
    </xf>
    <xf fontId="6" fillId="6" borderId="13" numFmtId="0" xfId="0" applyFont="1" applyFill="1" applyBorder="1" applyAlignment="1" quotePrefix="1">
      <alignment vertical="center" wrapText="1"/>
    </xf>
    <xf fontId="7" fillId="0" borderId="21" numFmtId="0" xfId="0" applyFont="1" applyBorder="1"/>
    <xf fontId="7" fillId="0" borderId="22" numFmtId="0" xfId="0" applyFont="1" applyBorder="1" applyAlignment="1">
      <alignment wrapText="1"/>
    </xf>
    <xf fontId="7" fillId="0" borderId="22" numFmtId="4" xfId="0" applyNumberFormat="1" applyFont="1" applyBorder="1"/>
    <xf fontId="7" fillId="0" borderId="26" numFmtId="4" xfId="0" applyNumberFormat="1" applyFont="1" applyBorder="1" applyAlignment="1">
      <alignment horizontal="right" vertical="center" wrapText="1"/>
    </xf>
    <xf fontId="6" fillId="0" borderId="26" numFmtId="4" xfId="0" applyNumberFormat="1" applyFont="1" applyBorder="1" applyAlignment="1">
      <alignment horizontal="right" vertical="center" wrapText="1"/>
    </xf>
    <xf fontId="6" fillId="0" borderId="20" numFmtId="0" xfId="0" applyFont="1" applyBorder="1"/>
    <xf fontId="7" fillId="0" borderId="25" numFmtId="0" xfId="0" applyFont="1" applyBorder="1"/>
    <xf fontId="7" fillId="0" borderId="26" numFmtId="0" xfId="0" applyFont="1" applyBorder="1" applyAlignment="1">
      <alignment wrapText="1"/>
    </xf>
    <xf fontId="7" fillId="0" borderId="26" numFmtId="4" xfId="0" applyNumberFormat="1" applyFont="1" applyBorder="1"/>
    <xf fontId="6" fillId="0" borderId="24" numFmtId="0" xfId="0" applyFont="1" applyBorder="1"/>
    <xf fontId="8" fillId="0" borderId="25" numFmtId="0" xfId="0" applyFont="1" applyBorder="1"/>
    <xf fontId="8" fillId="0" borderId="26" numFmtId="0" xfId="0" applyFont="1" applyBorder="1" applyAlignment="1">
      <alignment wrapText="1"/>
    </xf>
    <xf fontId="8" fillId="0" borderId="26" numFmtId="4" xfId="0" applyNumberFormat="1" applyFont="1" applyBorder="1"/>
    <xf fontId="8" fillId="0" borderId="22" numFmtId="4" xfId="0" applyNumberFormat="1" applyFont="1" applyBorder="1"/>
    <xf fontId="1" fillId="0" borderId="26" numFmtId="4" xfId="0" applyNumberFormat="1" applyFont="1" applyBorder="1" applyAlignment="1">
      <alignment horizontal="right" vertical="center" wrapText="1"/>
    </xf>
    <xf fontId="1" fillId="0" borderId="24" numFmtId="0" xfId="0" applyFont="1" applyBorder="1"/>
    <xf fontId="7" fillId="7" borderId="14" numFmtId="0" xfId="0" applyFont="1" applyFill="1" applyBorder="1" applyAlignment="1" quotePrefix="1">
      <alignment vertical="center" wrapText="1"/>
    </xf>
    <xf fontId="7" fillId="7" borderId="15" numFmtId="0" xfId="0" applyFont="1" applyFill="1" applyBorder="1" applyAlignment="1">
      <alignment horizontal="center" vertical="center" wrapText="1"/>
    </xf>
    <xf fontId="7" fillId="7" borderId="15" numFmtId="4" xfId="0" applyNumberFormat="1" applyFont="1" applyFill="1" applyBorder="1" applyAlignment="1">
      <alignment vertical="center" wrapText="1"/>
    </xf>
    <xf fontId="7" fillId="7" borderId="30" numFmtId="4" xfId="0" applyNumberFormat="1" applyFont="1" applyFill="1" applyBorder="1" applyAlignment="1">
      <alignment horizontal="right" vertical="center" wrapText="1"/>
    </xf>
    <xf fontId="6" fillId="7" borderId="31" numFmtId="4" xfId="0" applyNumberFormat="1" applyFont="1" applyFill="1" applyBorder="1" applyAlignment="1">
      <alignment horizontal="right" vertical="center" wrapText="1"/>
    </xf>
    <xf fontId="6" fillId="7" borderId="13" numFmtId="0" xfId="0" applyFont="1" applyFill="1" applyBorder="1" applyAlignment="1" quotePrefix="1">
      <alignment vertical="center" wrapText="1"/>
    </xf>
    <xf fontId="7" fillId="3" borderId="14" numFmtId="49" xfId="0" applyNumberFormat="1" applyFont="1" applyFill="1" applyBorder="1" applyAlignment="1">
      <alignment horizontal="center" vertical="center" wrapText="1"/>
    </xf>
    <xf fontId="1" fillId="5" borderId="0" numFmtId="0" xfId="0" applyFont="1" applyFill="1"/>
    <xf fontId="1" fillId="3" borderId="13" numFmtId="49" xfId="0" applyNumberFormat="1" applyFont="1" applyFill="1" applyBorder="1" applyAlignment="1">
      <alignment horizontal="center" vertical="center" wrapText="1"/>
    </xf>
    <xf fontId="8" fillId="5" borderId="22" numFmtId="4" xfId="0" applyNumberFormat="1" applyFont="1" applyFill="1" applyBorder="1" applyAlignment="1">
      <alignment horizontal="right" vertical="center" wrapText="1"/>
    </xf>
    <xf fontId="8" fillId="5" borderId="18" numFmtId="4" xfId="0" applyNumberFormat="1" applyFont="1" applyFill="1" applyBorder="1" applyAlignment="1">
      <alignment horizontal="right" vertical="center" wrapText="1"/>
    </xf>
    <xf fontId="1" fillId="0" borderId="8" numFmtId="4" xfId="0" applyNumberFormat="1" applyFont="1" applyBorder="1" applyAlignment="1">
      <alignment horizontal="right" vertical="center" wrapText="1"/>
    </xf>
    <xf fontId="1" fillId="5" borderId="5" numFmtId="0" xfId="0" applyFont="1" applyFill="1" applyBorder="1"/>
    <xf fontId="8" fillId="5" borderId="26" numFmtId="4" xfId="0" applyNumberFormat="1" applyFont="1" applyFill="1" applyBorder="1" applyAlignment="1">
      <alignment horizontal="right" vertical="center" wrapText="1"/>
    </xf>
    <xf fontId="8" fillId="5" borderId="11" numFmtId="4" xfId="0" applyNumberFormat="1" applyFont="1" applyFill="1" applyBorder="1" applyAlignment="1">
      <alignment horizontal="right" vertical="center" wrapText="1"/>
    </xf>
    <xf fontId="8" fillId="0" borderId="17" numFmtId="49" xfId="0" applyNumberFormat="1" applyFont="1" applyBorder="1" applyAlignment="1" quotePrefix="1">
      <alignment horizontal="right" vertical="center" wrapText="1"/>
    </xf>
    <xf fontId="7" fillId="5" borderId="26" numFmtId="4" xfId="0" applyNumberFormat="1" applyFont="1" applyFill="1" applyBorder="1" applyAlignment="1">
      <alignment horizontal="right" vertical="center" wrapText="1"/>
    </xf>
    <xf fontId="7" fillId="5" borderId="34" numFmtId="4" xfId="0" applyNumberFormat="1" applyFont="1" applyFill="1" applyBorder="1" applyAlignment="1">
      <alignment horizontal="right" vertical="center" wrapText="1"/>
    </xf>
    <xf fontId="6" fillId="0" borderId="38" numFmtId="4" xfId="0" applyNumberFormat="1" applyFont="1" applyBorder="1" applyAlignment="1">
      <alignment horizontal="right" vertical="center" wrapText="1"/>
    </xf>
    <xf fontId="1" fillId="0" borderId="4" numFmtId="49" xfId="0" applyNumberFormat="1" applyFont="1" applyBorder="1" applyAlignment="1" quotePrefix="1">
      <alignment vertical="center" wrapText="1"/>
    </xf>
    <xf fontId="7" fillId="3" borderId="15" numFmtId="4" xfId="0" applyNumberFormat="1" applyFont="1" applyFill="1" applyBorder="1"/>
    <xf fontId="1" fillId="3" borderId="13" numFmtId="0" xfId="0" applyFont="1" applyFill="1" applyBorder="1" applyAlignment="1" quotePrefix="1">
      <alignment horizontal="center" vertical="center" wrapText="1"/>
    </xf>
    <xf fontId="1" fillId="5" borderId="23" numFmtId="4" xfId="0" applyNumberFormat="1" applyFont="1" applyFill="1" applyBorder="1" applyAlignment="1">
      <alignment horizontal="right" vertical="center" wrapText="1"/>
    </xf>
    <xf fontId="1" fillId="5" borderId="27" numFmtId="4" xfId="0" applyNumberFormat="1" applyFont="1" applyFill="1" applyBorder="1" applyAlignment="1">
      <alignment horizontal="right" vertical="center" wrapText="1"/>
    </xf>
    <xf fontId="7" fillId="3" borderId="36" numFmtId="4" xfId="0" applyNumberFormat="1" applyFont="1" applyFill="1" applyBorder="1" applyAlignment="1">
      <alignment horizontal="right" vertical="center" wrapText="1"/>
    </xf>
    <xf fontId="6" fillId="3" borderId="37" numFmtId="4" xfId="0" applyNumberFormat="1" applyFont="1" applyFill="1" applyBorder="1" applyAlignment="1">
      <alignment horizontal="right" vertical="center" wrapText="1"/>
    </xf>
    <xf fontId="1" fillId="5" borderId="26" numFmtId="4" xfId="0" applyNumberFormat="1" applyFont="1" applyFill="1" applyBorder="1" applyAlignment="1">
      <alignment horizontal="right" vertical="center" wrapText="1"/>
    </xf>
    <xf fontId="1" fillId="5" borderId="12" numFmtId="4" xfId="0" applyNumberFormat="1" applyFont="1" applyFill="1" applyBorder="1" applyAlignment="1">
      <alignment horizontal="right" vertical="center" wrapText="1"/>
    </xf>
    <xf fontId="8" fillId="5" borderId="34" numFmtId="4" xfId="0" applyNumberFormat="1" applyFont="1" applyFill="1" applyBorder="1" applyAlignment="1">
      <alignment horizontal="right" vertical="center" wrapText="1"/>
    </xf>
    <xf fontId="1" fillId="5" borderId="38" numFmtId="4" xfId="0" applyNumberFormat="1" applyFont="1" applyFill="1" applyBorder="1" applyAlignment="1">
      <alignment horizontal="right" vertical="center" wrapText="1"/>
    </xf>
    <xf fontId="8" fillId="0" borderId="17" numFmtId="0" xfId="0" applyFont="1" applyBorder="1" applyAlignment="1" quotePrefix="1">
      <alignment horizontal="right" vertical="center" wrapText="1"/>
    </xf>
    <xf fontId="8" fillId="0" borderId="18" numFmtId="4" xfId="0" applyNumberFormat="1" applyFont="1" applyBorder="1"/>
    <xf fontId="8" fillId="0" borderId="34" numFmtId="4" xfId="0" applyNumberFormat="1" applyFont="1" applyBorder="1" applyAlignment="1">
      <alignment horizontal="right" vertical="center" wrapText="1"/>
    </xf>
    <xf fontId="8" fillId="0" borderId="34" numFmtId="4" xfId="0" applyNumberFormat="1" applyFont="1" applyBorder="1" applyAlignment="1">
      <alignment horizontal="center" vertical="center" wrapText="1"/>
    </xf>
    <xf fontId="7" fillId="3" borderId="13" numFmtId="0" xfId="0" applyFont="1" applyFill="1" applyBorder="1" applyAlignment="1" quotePrefix="1">
      <alignment horizontal="center" vertical="center" wrapText="1"/>
    </xf>
    <xf fontId="7" fillId="3" borderId="15" numFmtId="4" xfId="0" applyNumberFormat="1" applyFont="1" applyFill="1" applyBorder="1" applyAlignment="1">
      <alignment vertical="center"/>
    </xf>
    <xf fontId="8" fillId="0" borderId="39" numFmtId="0" xfId="0" applyFont="1" applyBorder="1" applyAlignment="1" quotePrefix="1">
      <alignment horizontal="right" vertical="center" wrapText="1"/>
    </xf>
    <xf fontId="8" fillId="0" borderId="22" numFmtId="0" xfId="0" applyFont="1" applyBorder="1" applyAlignment="1">
      <alignment horizontal="left" vertical="center" wrapText="1"/>
    </xf>
    <xf fontId="1" fillId="0" borderId="4" numFmtId="0" xfId="0" applyFont="1" applyBorder="1" applyAlignment="1" quotePrefix="1">
      <alignment horizontal="center" vertical="center" wrapText="1"/>
    </xf>
    <xf fontId="8" fillId="0" borderId="11" numFmtId="4" xfId="0" applyNumberFormat="1" applyFont="1" applyBorder="1"/>
    <xf fontId="8" fillId="0" borderId="14" numFmtId="0" xfId="0" applyFont="1" applyBorder="1" applyAlignment="1" quotePrefix="1">
      <alignment vertical="center" wrapText="1"/>
    </xf>
    <xf fontId="8" fillId="0" borderId="40" numFmtId="0" xfId="0" applyFont="1" applyBorder="1" applyAlignment="1">
      <alignment vertical="center" wrapText="1"/>
    </xf>
    <xf fontId="8" fillId="0" borderId="18" numFmtId="4" xfId="0" applyNumberFormat="1" applyFont="1" applyBorder="1" applyAlignment="1">
      <alignment vertical="center"/>
    </xf>
    <xf fontId="1" fillId="0" borderId="41" numFmtId="4" xfId="0" applyNumberFormat="1" applyFont="1" applyBorder="1" applyAlignment="1">
      <alignment horizontal="right" vertical="center" wrapText="1"/>
    </xf>
    <xf fontId="9" fillId="7" borderId="13" numFmtId="0" xfId="0" applyFont="1" applyFill="1" applyBorder="1" applyAlignment="1" quotePrefix="1">
      <alignment vertical="center" wrapText="1"/>
    </xf>
    <xf fontId="9" fillId="7" borderId="14" numFmtId="0" xfId="0" applyFont="1" applyFill="1" applyBorder="1" applyAlignment="1">
      <alignment vertical="center" wrapText="1"/>
    </xf>
    <xf fontId="9" fillId="7" borderId="15" numFmtId="4" xfId="0" applyNumberFormat="1" applyFont="1" applyFill="1" applyBorder="1"/>
    <xf fontId="9" fillId="7" borderId="15" numFmtId="4" xfId="0" applyNumberFormat="1" applyFont="1" applyFill="1" applyBorder="1" applyAlignment="1">
      <alignment horizontal="right" vertical="center" wrapText="1"/>
    </xf>
    <xf fontId="5" fillId="7" borderId="16" numFmtId="4" xfId="0" applyNumberFormat="1" applyFont="1" applyFill="1" applyBorder="1" applyAlignment="1">
      <alignment horizontal="right" vertical="center" wrapText="1"/>
    </xf>
    <xf fontId="7" fillId="2" borderId="6" numFmtId="0" xfId="0" applyFont="1" applyFill="1" applyBorder="1" applyAlignment="1" quotePrefix="1">
      <alignment vertical="center" wrapText="1"/>
    </xf>
    <xf fontId="10" fillId="2" borderId="36" numFmtId="0" xfId="0" applyFont="1" applyFill="1" applyBorder="1" applyAlignment="1">
      <alignment horizontal="center" vertical="center" wrapText="1"/>
    </xf>
    <xf fontId="7" fillId="2" borderId="36" numFmtId="4" xfId="0" applyNumberFormat="1" applyFont="1" applyFill="1" applyBorder="1" applyAlignment="1">
      <alignment vertical="center" wrapText="1"/>
    </xf>
    <xf fontId="7" fillId="2" borderId="36" numFmtId="4" xfId="0" applyNumberFormat="1" applyFont="1" applyFill="1" applyBorder="1" applyAlignment="1">
      <alignment horizontal="right" vertical="center" wrapText="1"/>
    </xf>
    <xf fontId="6" fillId="2" borderId="37" numFmtId="4" xfId="0" applyNumberFormat="1" applyFont="1" applyFill="1" applyBorder="1" applyAlignment="1">
      <alignment horizontal="right" vertical="center" wrapText="1"/>
    </xf>
    <xf fontId="11" fillId="7" borderId="13" numFmtId="0" xfId="0" applyFont="1" applyFill="1" applyBorder="1" applyAlignment="1" quotePrefix="1">
      <alignment vertical="center" wrapText="1"/>
    </xf>
    <xf fontId="8" fillId="5" borderId="39" numFmtId="0" xfId="0" applyFont="1" applyFill="1" applyBorder="1" applyAlignment="1" quotePrefix="1">
      <alignment vertical="center" wrapText="1"/>
    </xf>
    <xf fontId="8" fillId="5" borderId="7" numFmtId="0" xfId="0" applyFont="1" applyFill="1" applyBorder="1" applyAlignment="1">
      <alignment vertical="center" wrapText="1"/>
    </xf>
    <xf fontId="8" fillId="5" borderId="7" numFmtId="4" xfId="0" applyNumberFormat="1" applyFont="1" applyFill="1" applyBorder="1" applyAlignment="1">
      <alignment vertical="center" wrapText="1"/>
    </xf>
    <xf fontId="8" fillId="5" borderId="7" numFmtId="4" xfId="0" applyNumberFormat="1" applyFont="1" applyFill="1" applyBorder="1" applyAlignment="1">
      <alignment horizontal="right" vertical="center" wrapText="1"/>
    </xf>
    <xf fontId="8" fillId="5" borderId="33" numFmtId="0" xfId="0" applyFont="1" applyFill="1" applyBorder="1" applyAlignment="1" quotePrefix="1">
      <alignment vertical="center" wrapText="1"/>
    </xf>
    <xf fontId="8" fillId="5" borderId="34" numFmtId="0" xfId="0" applyFont="1" applyFill="1" applyBorder="1" applyAlignment="1">
      <alignment vertical="center" wrapText="1"/>
    </xf>
    <xf fontId="8" fillId="5" borderId="34" numFmtId="4" xfId="0" applyNumberFormat="1" applyFont="1" applyFill="1" applyBorder="1" applyAlignment="1">
      <alignment vertical="center" wrapText="1"/>
    </xf>
    <xf fontId="1" fillId="0" borderId="38" numFmtId="4" xfId="0" applyNumberFormat="1" applyFont="1" applyBorder="1" applyAlignment="1">
      <alignment horizontal="right" vertical="center" wrapText="1"/>
    </xf>
    <xf fontId="7" fillId="6" borderId="9" numFmtId="0" xfId="0" applyFont="1" applyFill="1" applyBorder="1" applyAlignment="1" quotePrefix="1">
      <alignment vertical="center" wrapText="1"/>
    </xf>
    <xf fontId="7" fillId="6" borderId="42" numFmtId="0" xfId="0" applyFont="1" applyFill="1" applyBorder="1" applyAlignment="1" quotePrefix="1">
      <alignment vertical="center" wrapText="1"/>
    </xf>
    <xf fontId="7" fillId="6" borderId="30" numFmtId="4" xfId="0" applyNumberFormat="1" applyFont="1" applyFill="1" applyBorder="1" applyAlignment="1" quotePrefix="1">
      <alignment vertical="center" wrapText="1"/>
    </xf>
    <xf fontId="7" fillId="6" borderId="30" numFmtId="4" xfId="0" applyNumberFormat="1" applyFont="1" applyFill="1" applyBorder="1" applyAlignment="1">
      <alignment vertical="center" wrapText="1"/>
    </xf>
    <xf fontId="7" fillId="6" borderId="30" numFmtId="4" xfId="0" applyNumberFormat="1" applyFont="1" applyFill="1" applyBorder="1" applyAlignment="1">
      <alignment horizontal="right" vertical="center" wrapText="1"/>
    </xf>
    <xf fontId="6" fillId="6" borderId="31" numFmtId="4" xfId="0" applyNumberFormat="1" applyFont="1" applyFill="1" applyBorder="1" applyAlignment="1">
      <alignment horizontal="right" vertical="center" wrapText="1"/>
    </xf>
    <xf fontId="6" fillId="5" borderId="1" numFmtId="0" xfId="0" applyFont="1" applyFill="1" applyBorder="1" applyAlignment="1" quotePrefix="1">
      <alignment vertical="center" wrapText="1"/>
    </xf>
    <xf fontId="7" fillId="5" borderId="22" numFmtId="4" xfId="0" applyNumberFormat="1" applyFont="1" applyFill="1" applyBorder="1" applyAlignment="1">
      <alignment horizontal="right" vertical="center" wrapText="1"/>
    </xf>
    <xf fontId="1" fillId="0" borderId="23" numFmtId="4" xfId="0" applyNumberFormat="1" applyFont="1" applyBorder="1"/>
    <xf fontId="1" fillId="8" borderId="0" numFmtId="0" xfId="0" applyFont="1" applyFill="1"/>
    <xf fontId="6" fillId="9" borderId="13" numFmtId="0" xfId="0" applyFont="1" applyFill="1" applyBorder="1" applyAlignment="1" quotePrefix="1">
      <alignment vertical="center" wrapText="1"/>
    </xf>
    <xf fontId="7" fillId="8" borderId="25" numFmtId="0" xfId="0" applyFont="1" applyFill="1" applyBorder="1"/>
    <xf fontId="7" fillId="8" borderId="26" numFmtId="0" xfId="0" applyFont="1" applyFill="1" applyBorder="1" applyAlignment="1">
      <alignment wrapText="1"/>
    </xf>
    <xf fontId="7" fillId="8" borderId="26" numFmtId="4" xfId="0" applyNumberFormat="1" applyFont="1" applyFill="1" applyBorder="1"/>
    <xf fontId="8" fillId="8" borderId="26" numFmtId="4" xfId="0" applyNumberFormat="1" applyFont="1" applyFill="1" applyBorder="1"/>
    <xf fontId="1" fillId="8" borderId="27" numFmtId="4" xfId="0" applyNumberFormat="1" applyFont="1" applyFill="1" applyBorder="1"/>
    <xf fontId="1" fillId="8" borderId="5" numFmtId="0" xfId="0" applyFont="1" applyFill="1" applyBorder="1"/>
    <xf fontId="1" fillId="8" borderId="20" numFmtId="0" xfId="0" applyFont="1" applyFill="1" applyBorder="1"/>
    <xf fontId="8" fillId="8" borderId="26" numFmtId="0" xfId="0" applyFont="1" applyFill="1" applyBorder="1"/>
    <xf fontId="8" fillId="8" borderId="26" numFmtId="0" xfId="0" applyFont="1" applyFill="1" applyBorder="1" applyAlignment="1">
      <alignment wrapText="1"/>
    </xf>
    <xf fontId="1" fillId="8" borderId="24" numFmtId="0" xfId="0" applyFont="1" applyFill="1" applyBorder="1"/>
    <xf fontId="7" fillId="8" borderId="26" numFmtId="0" xfId="0" applyFont="1" applyFill="1" applyBorder="1"/>
    <xf fontId="8" fillId="0" borderId="33" numFmtId="0" xfId="0" applyFont="1" applyBorder="1"/>
    <xf fontId="8" fillId="0" borderId="34" numFmtId="0" xfId="0" applyFont="1" applyBorder="1" applyAlignment="1">
      <alignment wrapText="1"/>
    </xf>
    <xf fontId="8" fillId="0" borderId="34" numFmtId="4" xfId="0" applyNumberFormat="1" applyFont="1" applyBorder="1"/>
    <xf fontId="1" fillId="0" borderId="38" numFmtId="4" xfId="0" applyNumberFormat="1" applyFont="1" applyBorder="1"/>
    <xf fontId="1" fillId="0" borderId="0" numFmtId="4" xfId="0" applyNumberFormat="1" applyFont="1"/>
    <xf fontId="1" fillId="0" borderId="0" numFmtId="2" xfId="0" applyNumberFormat="1" applyFont="1"/>
    <xf fontId="3" fillId="0" borderId="0" numFmtId="0" xfId="0" applyFont="1"/>
    <xf fontId="1" fillId="0" borderId="9" numFmtId="0" xfId="2" applyFont="1" applyBorder="1" applyAlignment="1">
      <alignment horizontal="left" vertical="top" wrapText="1"/>
    </xf>
    <xf fontId="1" fillId="0" borderId="42" numFmtId="0" xfId="2" applyFont="1" applyBorder="1" applyAlignment="1">
      <alignment horizontal="left" vertical="top" wrapText="1"/>
    </xf>
    <xf fontId="3" fillId="0" borderId="42" numFmtId="0" xfId="0" applyFont="1" applyBorder="1"/>
    <xf fontId="1" fillId="0" borderId="42" numFmtId="0" xfId="2" applyFont="1" applyBorder="1" applyAlignment="1">
      <alignment horizontal="right" vertical="top"/>
    </xf>
    <xf fontId="1" fillId="0" borderId="42" numFmtId="0" xfId="0" applyFont="1" applyBorder="1" applyAlignment="1">
      <alignment vertical="top"/>
    </xf>
    <xf fontId="1" fillId="0" borderId="42" numFmtId="0" xfId="0" applyFont="1" applyBorder="1"/>
    <xf fontId="3" fillId="5" borderId="42" numFmtId="2" xfId="0" applyNumberFormat="1" applyFont="1" applyFill="1" applyBorder="1"/>
    <xf fontId="3" fillId="5" borderId="43" numFmtId="2" xfId="0" applyNumberFormat="1" applyFont="1" applyFill="1" applyBorder="1"/>
    <xf fontId="3" fillId="5" borderId="0" numFmtId="2" xfId="0" applyNumberFormat="1" applyFont="1" applyFill="1"/>
    <xf fontId="3" fillId="5" borderId="0" numFmtId="0" xfId="0" applyFont="1" applyFill="1"/>
  </cellXfs>
  <cellStyles count="3">
    <cellStyle name="Звичайний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1.xml"/><Relationship  Id="rId2" Type="http://schemas.openxmlformats.org/officeDocument/2006/relationships/externalLink" Target="externalLinks/externalLink2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C:/Users/User/Downloads/&#1044;&#1086;&#1076;&#1072;&#1090;&#1086;&#1082;%20&#8470;1%20&#1044;&#1086;&#1093;&#1086;&#1076;&#1080;.xlsx" TargetMode="External"/></Relationships>
</file>

<file path=xl/externalLinks/_rels/externalLink2.xml.rels><?xml version="1.0" encoding="UTF-8" standalone="yes"?><Relationships xmlns="http://schemas.openxmlformats.org/package/2006/relationships"><Relationship  Id="rId1" Type="http://schemas.openxmlformats.org/officeDocument/2006/relationships/externalLinkPath" Target="&#1044;&#1086;&#1076;&#1072;&#1090;&#1086;&#1082;%201%20&#1044;&#1086;&#1093;&#1086;&#1076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6">
          <cell r="E106">
            <v>0</v>
          </cell>
          <cell r="G106">
            <v>0</v>
          </cell>
        </row>
        <row r="136">
          <cell r="E136">
            <v>7115875.2800000003</v>
          </cell>
          <cell r="G136">
            <v>5657640.8700000001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2">
          <cell r="E102">
            <v>281320159.10000002</v>
          </cell>
          <cell r="G102">
            <v>226170772.26000002</v>
          </cell>
        </row>
        <row r="132">
          <cell r="E132">
            <v>37212568.350000001</v>
          </cell>
          <cell r="G132">
            <v>32884196.640000001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90">
      <selection activeCell="H186" activeCellId="0" sqref="H186"/>
    </sheetView>
  </sheetViews>
  <sheetFormatPr defaultRowHeight="13.5"/>
  <cols>
    <col bestFit="1" customWidth="1" hidden="1" min="1" max="1" style="1" width="8.5703125"/>
    <col bestFit="1" customWidth="1" min="2" max="2" style="1" width="10.5703125"/>
    <col bestFit="1" customWidth="1" min="3" max="3" style="1" width="50.7109375"/>
    <col bestFit="1" customWidth="1" min="4" max="4" style="1" width="16"/>
    <col bestFit="1" customWidth="1" min="5" max="5" style="1" width="18.28515625"/>
    <col bestFit="1" customWidth="1" min="6" max="6" style="1" width="17.28515625"/>
    <col bestFit="1" customWidth="1" min="7" max="7" style="1" width="17"/>
    <col bestFit="1" customWidth="1" min="8" max="9" style="1" width="13.42578125"/>
    <col bestFit="1" customWidth="1" min="10" max="10" style="1" width="15.7109375"/>
    <col bestFit="1" customWidth="1" min="11" max="11" style="1" width="13"/>
    <col bestFit="1" customWidth="1" min="12" max="12" style="1" width="0.28515625"/>
    <col min="13" max="14" style="1" width="9.140625"/>
    <col bestFit="1" customWidth="1" min="15" max="15" style="1" width="12"/>
    <col min="16" max="16384" style="1" width="9.140625"/>
  </cols>
  <sheetData>
    <row r="1" ht="12.75" customHeight="1">
      <c r="A1" s="2"/>
      <c r="B1" s="3"/>
      <c r="C1" s="3"/>
      <c r="D1" s="3"/>
      <c r="E1" s="3"/>
      <c r="F1" s="3"/>
      <c r="G1" s="3"/>
      <c r="H1" s="4"/>
      <c r="I1" s="4"/>
      <c r="J1" s="5" t="s">
        <v>0</v>
      </c>
      <c r="K1" s="5"/>
      <c r="L1" s="6"/>
    </row>
    <row r="2">
      <c r="A2" s="7"/>
      <c r="B2" s="1"/>
      <c r="C2" s="1"/>
      <c r="D2" s="1"/>
      <c r="E2" s="1"/>
      <c r="F2" s="1"/>
      <c r="G2" s="1"/>
      <c r="H2" s="8"/>
      <c r="I2" s="8"/>
      <c r="J2" s="9"/>
      <c r="K2" s="9"/>
      <c r="L2" s="10"/>
    </row>
    <row r="3">
      <c r="A3" s="7"/>
      <c r="B3" s="1"/>
      <c r="C3" s="1"/>
      <c r="D3" s="1"/>
      <c r="E3" s="1"/>
      <c r="F3" s="1"/>
      <c r="G3" s="1"/>
      <c r="H3" s="8"/>
      <c r="I3" s="8"/>
      <c r="J3" s="9"/>
      <c r="K3" s="9"/>
      <c r="L3" s="10"/>
    </row>
    <row r="4">
      <c r="A4" s="7"/>
      <c r="B4" s="1"/>
      <c r="C4" s="1"/>
      <c r="D4" s="1"/>
      <c r="E4" s="1"/>
      <c r="F4" s="1"/>
      <c r="G4" s="1"/>
      <c r="H4" s="8"/>
      <c r="I4" s="8"/>
      <c r="J4" s="9"/>
      <c r="K4" s="9"/>
      <c r="L4" s="10"/>
    </row>
    <row r="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0"/>
    </row>
    <row r="6" ht="21.75">
      <c r="A6" s="11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ht="17.25">
      <c r="A7" s="14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ht="13.5">
      <c r="A8" s="7"/>
      <c r="B8" s="1"/>
      <c r="C8" s="1"/>
      <c r="D8" s="1"/>
      <c r="E8" s="1"/>
      <c r="F8" s="1"/>
      <c r="G8" s="1"/>
      <c r="H8" s="1"/>
      <c r="I8" s="1"/>
      <c r="J8" s="1"/>
      <c r="K8" s="17" t="s">
        <v>3</v>
      </c>
      <c r="L8" s="10"/>
    </row>
    <row r="9" ht="30" customHeight="1">
      <c r="A9" s="18" t="s">
        <v>4</v>
      </c>
      <c r="B9" s="19" t="s">
        <v>5</v>
      </c>
      <c r="C9" s="20" t="s">
        <v>6</v>
      </c>
      <c r="D9" s="21" t="s">
        <v>7</v>
      </c>
      <c r="E9" s="21" t="s">
        <v>8</v>
      </c>
      <c r="F9" s="21" t="s">
        <v>9</v>
      </c>
      <c r="G9" s="21" t="s">
        <v>10</v>
      </c>
      <c r="H9" s="21" t="s">
        <v>11</v>
      </c>
      <c r="I9" s="21"/>
      <c r="J9" s="21" t="s">
        <v>12</v>
      </c>
      <c r="K9" s="22"/>
      <c r="L9" s="10"/>
    </row>
    <row r="10" s="23" customFormat="1" ht="43.5" customHeight="1">
      <c r="A10" s="24"/>
      <c r="B10" s="25"/>
      <c r="C10" s="26"/>
      <c r="D10" s="27"/>
      <c r="E10" s="27"/>
      <c r="F10" s="27"/>
      <c r="G10" s="27"/>
      <c r="H10" s="27" t="s">
        <v>13</v>
      </c>
      <c r="I10" s="27" t="s">
        <v>14</v>
      </c>
      <c r="J10" s="27" t="s">
        <v>15</v>
      </c>
      <c r="K10" s="28" t="s">
        <v>16</v>
      </c>
      <c r="L10" s="29"/>
    </row>
    <row r="11" s="23" customFormat="1" ht="15.75" customHeight="1">
      <c r="A11" s="30">
        <v>1</v>
      </c>
      <c r="B11" s="31"/>
      <c r="C11" s="32">
        <v>2</v>
      </c>
      <c r="D11" s="32">
        <v>3</v>
      </c>
      <c r="E11" s="32">
        <v>4</v>
      </c>
      <c r="F11" s="32">
        <v>5</v>
      </c>
      <c r="G11" s="32">
        <v>6</v>
      </c>
      <c r="H11" s="32" t="s">
        <v>17</v>
      </c>
      <c r="I11" s="32" t="s">
        <v>18</v>
      </c>
      <c r="J11" s="32" t="s">
        <v>19</v>
      </c>
      <c r="K11" s="33" t="s">
        <v>20</v>
      </c>
      <c r="L11" s="29"/>
    </row>
    <row r="12" s="23" customFormat="1" ht="24" customHeight="1">
      <c r="A12" s="34"/>
      <c r="B12" s="35"/>
      <c r="C12" s="36" t="s">
        <v>21</v>
      </c>
      <c r="D12" s="36"/>
      <c r="E12" s="36"/>
      <c r="F12" s="36"/>
      <c r="G12" s="36"/>
      <c r="H12" s="36"/>
      <c r="I12" s="36"/>
      <c r="J12" s="36"/>
      <c r="K12" s="37"/>
      <c r="L12" s="29"/>
    </row>
    <row r="13" s="23" customFormat="1" ht="15.75" customHeight="1">
      <c r="A13" s="38" t="s">
        <v>22</v>
      </c>
      <c r="B13" s="39"/>
      <c r="C13" s="40" t="s">
        <v>23</v>
      </c>
      <c r="D13" s="41">
        <f>SUM(D14:D16)</f>
        <v>15405355.68</v>
      </c>
      <c r="E13" s="41">
        <f>SUM(E14:E16)</f>
        <v>27157963</v>
      </c>
      <c r="F13" s="42">
        <f t="shared" ref="F13:G13" si="0">SUM(F14:F16)</f>
        <v>23800625</v>
      </c>
      <c r="G13" s="42">
        <f t="shared" si="0"/>
        <v>19184210.379999999</v>
      </c>
      <c r="H13" s="42">
        <f t="shared" ref="H13:H76" si="1">G13/E13*100</f>
        <v>70.639356788283408</v>
      </c>
      <c r="I13" s="42">
        <f t="shared" ref="I13:I76" si="2">G13/F13*100</f>
        <v>80.60380926971456</v>
      </c>
      <c r="J13" s="42">
        <f t="shared" ref="J13:J76" si="3">G13-D13</f>
        <v>3778854.6999999993</v>
      </c>
      <c r="K13" s="43">
        <f t="shared" ref="K13:K76" si="4">G13/D13*100</f>
        <v>124.52948687777392</v>
      </c>
      <c r="L13" s="29"/>
    </row>
    <row r="14" ht="48">
      <c r="A14" s="44" t="s">
        <v>24</v>
      </c>
      <c r="B14" s="45" t="s">
        <v>24</v>
      </c>
      <c r="C14" s="46" t="s">
        <v>25</v>
      </c>
      <c r="D14" s="47">
        <v>13245161.619999999</v>
      </c>
      <c r="E14" s="47">
        <v>22531630</v>
      </c>
      <c r="F14" s="47">
        <v>19733362</v>
      </c>
      <c r="G14" s="47">
        <v>16076477.970000001</v>
      </c>
      <c r="H14" s="48">
        <f t="shared" si="1"/>
        <v>71.350709957513061</v>
      </c>
      <c r="I14" s="48">
        <f t="shared" si="2"/>
        <v>81.468520011947291</v>
      </c>
      <c r="J14" s="48">
        <f t="shared" si="3"/>
        <v>2831316.3500000015</v>
      </c>
      <c r="K14" s="49">
        <f t="shared" si="4"/>
        <v>121.37623104367981</v>
      </c>
      <c r="L14" s="10"/>
    </row>
    <row r="15" ht="48">
      <c r="A15" s="50" t="s">
        <v>26</v>
      </c>
      <c r="B15" s="51" t="s">
        <v>26</v>
      </c>
      <c r="C15" s="52" t="s">
        <v>27</v>
      </c>
      <c r="D15" s="53">
        <v>2125998.3300000001</v>
      </c>
      <c r="E15" s="53">
        <v>4091441</v>
      </c>
      <c r="F15" s="47">
        <v>3565721</v>
      </c>
      <c r="G15" s="53">
        <v>2729990.4399999999</v>
      </c>
      <c r="H15" s="54">
        <f t="shared" si="1"/>
        <v>66.724423986561206</v>
      </c>
      <c r="I15" s="54">
        <f t="shared" si="2"/>
        <v>76.562087723632885</v>
      </c>
      <c r="J15" s="54">
        <f t="shared" si="3"/>
        <v>603992.10999999987</v>
      </c>
      <c r="K15" s="55">
        <f t="shared" si="4"/>
        <v>128.40981112153554</v>
      </c>
      <c r="L15" s="10"/>
    </row>
    <row r="16" ht="48">
      <c r="A16" s="56" t="s">
        <v>28</v>
      </c>
      <c r="B16" s="57" t="s">
        <v>28</v>
      </c>
      <c r="C16" s="58" t="s">
        <v>29</v>
      </c>
      <c r="D16" s="59">
        <v>34195.730000000003</v>
      </c>
      <c r="E16" s="59">
        <v>534892</v>
      </c>
      <c r="F16" s="47">
        <v>501542</v>
      </c>
      <c r="G16" s="59">
        <v>377741.96999999997</v>
      </c>
      <c r="H16" s="60">
        <f t="shared" si="1"/>
        <v>70.620231747717284</v>
      </c>
      <c r="I16" s="60">
        <f t="shared" si="2"/>
        <v>75.316119088730346</v>
      </c>
      <c r="J16" s="60">
        <f t="shared" si="3"/>
        <v>343546.23999999999</v>
      </c>
      <c r="K16" s="61">
        <f t="shared" si="4"/>
        <v>1104.6466035379269</v>
      </c>
      <c r="L16" s="10"/>
    </row>
    <row r="17" ht="13.5">
      <c r="A17" s="62">
        <v>1000</v>
      </c>
      <c r="B17" s="63"/>
      <c r="C17" s="64" t="s">
        <v>30</v>
      </c>
      <c r="D17" s="65">
        <f>SUM(D18:D34)</f>
        <v>97879862.900000006</v>
      </c>
      <c r="E17" s="65">
        <f>SUM(E18:E34)</f>
        <v>154146067.97999999</v>
      </c>
      <c r="F17" s="65">
        <f t="shared" ref="F17:G17" si="5">SUM(F18:F34)</f>
        <v>127863831.97999999</v>
      </c>
      <c r="G17" s="65">
        <f t="shared" si="5"/>
        <v>112542071.76999998</v>
      </c>
      <c r="H17" s="41">
        <f t="shared" si="1"/>
        <v>73.010017864745009</v>
      </c>
      <c r="I17" s="41">
        <f t="shared" si="2"/>
        <v>88.017127304305575</v>
      </c>
      <c r="J17" s="41">
        <f t="shared" si="3"/>
        <v>14662208.869999975</v>
      </c>
      <c r="K17" s="43">
        <f t="shared" si="4"/>
        <v>114.97980119259033</v>
      </c>
      <c r="L17" s="10"/>
    </row>
    <row r="18" ht="48">
      <c r="A18" s="66" t="s">
        <v>31</v>
      </c>
      <c r="B18" s="67">
        <v>1010</v>
      </c>
      <c r="C18" s="46" t="s">
        <v>32</v>
      </c>
      <c r="D18" s="47">
        <v>16498812.810000001</v>
      </c>
      <c r="E18" s="47">
        <v>29293116</v>
      </c>
      <c r="F18" s="47">
        <v>24607271</v>
      </c>
      <c r="G18" s="47">
        <v>20062080.989999998</v>
      </c>
      <c r="H18" s="48">
        <f t="shared" si="1"/>
        <v>68.487357200237753</v>
      </c>
      <c r="I18" s="48">
        <f t="shared" si="2"/>
        <v>81.529077279638202</v>
      </c>
      <c r="J18" s="48">
        <f t="shared" si="3"/>
        <v>3563268.1799999978</v>
      </c>
      <c r="K18" s="49">
        <f t="shared" si="4"/>
        <v>121.59711865959402</v>
      </c>
      <c r="L18" s="10"/>
    </row>
    <row r="19" ht="24">
      <c r="A19" s="68" t="s">
        <v>33</v>
      </c>
      <c r="B19" s="69">
        <v>1021</v>
      </c>
      <c r="C19" s="52" t="s">
        <v>34</v>
      </c>
      <c r="D19" s="53">
        <v>15549085.17</v>
      </c>
      <c r="E19" s="53">
        <v>37689463</v>
      </c>
      <c r="F19" s="47">
        <v>33463747</v>
      </c>
      <c r="G19" s="53">
        <v>27360287.309999999</v>
      </c>
      <c r="H19" s="48">
        <f t="shared" si="1"/>
        <v>72.593996125654542</v>
      </c>
      <c r="I19" s="48">
        <f t="shared" si="2"/>
        <v>81.760979456365121</v>
      </c>
      <c r="J19" s="48">
        <f t="shared" si="3"/>
        <v>11811202.139999999</v>
      </c>
      <c r="K19" s="49">
        <f t="shared" si="4"/>
        <v>175.96075274440085</v>
      </c>
      <c r="L19" s="10"/>
    </row>
    <row r="20" ht="24">
      <c r="A20" s="70"/>
      <c r="B20" s="69">
        <v>1031</v>
      </c>
      <c r="C20" s="52" t="s">
        <v>35</v>
      </c>
      <c r="D20" s="53">
        <v>49832083.229999997</v>
      </c>
      <c r="E20" s="53">
        <v>63405400</v>
      </c>
      <c r="F20" s="47">
        <v>48669400</v>
      </c>
      <c r="G20" s="53">
        <v>48663330.530000001</v>
      </c>
      <c r="H20" s="48">
        <f t="shared" si="1"/>
        <v>76.749504821355913</v>
      </c>
      <c r="I20" s="48">
        <f t="shared" si="2"/>
        <v>99.987529186716912</v>
      </c>
      <c r="J20" s="48">
        <f t="shared" si="3"/>
        <v>-1168752.6999999955</v>
      </c>
      <c r="K20" s="49">
        <f t="shared" si="4"/>
        <v>97.654618020672316</v>
      </c>
      <c r="L20" s="10"/>
    </row>
    <row r="21" ht="24">
      <c r="A21" s="70"/>
      <c r="B21" s="69">
        <v>1061</v>
      </c>
      <c r="C21" s="52" t="s">
        <v>36</v>
      </c>
      <c r="D21" s="53">
        <v>2345061</v>
      </c>
      <c r="E21" s="53">
        <v>0</v>
      </c>
      <c r="F21" s="47">
        <f t="shared" ref="F21:F34" si="6">E21</f>
        <v>0</v>
      </c>
      <c r="G21" s="53">
        <v>0</v>
      </c>
      <c r="H21" s="48" t="e">
        <f t="shared" si="1"/>
        <v>#DIV/0!</v>
      </c>
      <c r="I21" s="48" t="e">
        <f t="shared" si="2"/>
        <v>#DIV/0!</v>
      </c>
      <c r="J21" s="48">
        <f t="shared" si="3"/>
        <v>-2345061</v>
      </c>
      <c r="K21" s="49">
        <f t="shared" si="4"/>
        <v>0</v>
      </c>
      <c r="L21" s="10"/>
    </row>
    <row r="22" ht="48">
      <c r="A22" s="71" t="s">
        <v>37</v>
      </c>
      <c r="B22" s="69">
        <v>1070</v>
      </c>
      <c r="C22" s="52" t="s">
        <v>38</v>
      </c>
      <c r="D22" s="53">
        <v>2704613.3700000001</v>
      </c>
      <c r="E22" s="53">
        <v>4568344</v>
      </c>
      <c r="F22" s="47">
        <v>4070809</v>
      </c>
      <c r="G22" s="53">
        <v>3163371.0499999998</v>
      </c>
      <c r="H22" s="48">
        <f t="shared" si="1"/>
        <v>69.245465096323741</v>
      </c>
      <c r="I22" s="48">
        <f t="shared" si="2"/>
        <v>77.708658156155195</v>
      </c>
      <c r="J22" s="48">
        <f t="shared" si="3"/>
        <v>458757.6799999997</v>
      </c>
      <c r="K22" s="49">
        <f t="shared" si="4"/>
        <v>116.96204289635675</v>
      </c>
      <c r="L22" s="10"/>
    </row>
    <row r="23" ht="48">
      <c r="A23" s="71" t="s">
        <v>39</v>
      </c>
      <c r="B23" s="69">
        <v>1080</v>
      </c>
      <c r="C23" s="52" t="s">
        <v>40</v>
      </c>
      <c r="D23" s="53">
        <v>3573489.9500000002</v>
      </c>
      <c r="E23" s="53">
        <v>5261106</v>
      </c>
      <c r="F23" s="47">
        <v>4750251</v>
      </c>
      <c r="G23" s="53">
        <v>3814442.1400000001</v>
      </c>
      <c r="H23" s="48">
        <f t="shared" si="1"/>
        <v>72.502666549581022</v>
      </c>
      <c r="I23" s="48">
        <f t="shared" si="2"/>
        <v>80.29980184205003</v>
      </c>
      <c r="J23" s="48">
        <f t="shared" si="3"/>
        <v>240952.18999999994</v>
      </c>
      <c r="K23" s="49">
        <f t="shared" si="4"/>
        <v>106.74276948785038</v>
      </c>
      <c r="L23" s="10"/>
    </row>
    <row r="24" ht="12.75" hidden="1" customHeight="1">
      <c r="A24" s="71" t="s">
        <v>41</v>
      </c>
      <c r="B24" s="69"/>
      <c r="C24" s="52" t="s">
        <v>42</v>
      </c>
      <c r="D24" s="53">
        <v>0</v>
      </c>
      <c r="E24" s="53">
        <v>0</v>
      </c>
      <c r="F24" s="47">
        <f t="shared" si="6"/>
        <v>0</v>
      </c>
      <c r="G24" s="53">
        <v>0</v>
      </c>
      <c r="H24" s="48" t="e">
        <f t="shared" si="1"/>
        <v>#DIV/0!</v>
      </c>
      <c r="I24" s="48" t="e">
        <f t="shared" si="2"/>
        <v>#DIV/0!</v>
      </c>
      <c r="J24" s="48">
        <f t="shared" si="3"/>
        <v>0</v>
      </c>
      <c r="K24" s="49" t="e">
        <f t="shared" si="4"/>
        <v>#DIV/0!</v>
      </c>
      <c r="L24" s="10"/>
    </row>
    <row r="25" ht="48">
      <c r="A25" s="71" t="s">
        <v>43</v>
      </c>
      <c r="B25" s="69">
        <v>1141</v>
      </c>
      <c r="C25" s="52" t="s">
        <v>44</v>
      </c>
      <c r="D25" s="53">
        <v>5686638.0499999998</v>
      </c>
      <c r="E25" s="53">
        <v>10715284.16</v>
      </c>
      <c r="F25" s="47">
        <v>9579915.1600000001</v>
      </c>
      <c r="G25" s="53">
        <v>7466320.46</v>
      </c>
      <c r="H25" s="48">
        <f t="shared" si="1"/>
        <v>69.679164346118469</v>
      </c>
      <c r="I25" s="48">
        <f t="shared" si="2"/>
        <v>77.937229456633304</v>
      </c>
      <c r="J25" s="48">
        <f t="shared" si="3"/>
        <v>1779682.4100000001</v>
      </c>
      <c r="K25" s="49">
        <f t="shared" si="4"/>
        <v>131.2958622362118</v>
      </c>
      <c r="L25" s="10"/>
    </row>
    <row r="26" ht="48">
      <c r="A26" s="71" t="s">
        <v>45</v>
      </c>
      <c r="B26" s="69">
        <v>1142</v>
      </c>
      <c r="C26" s="52" t="s">
        <v>46</v>
      </c>
      <c r="D26" s="53">
        <v>44287.599999999999</v>
      </c>
      <c r="E26" s="53">
        <v>550153</v>
      </c>
      <c r="F26" s="47">
        <v>550153</v>
      </c>
      <c r="G26" s="53">
        <v>115386.5</v>
      </c>
      <c r="H26" s="48">
        <f t="shared" si="1"/>
        <v>20.973529181882132</v>
      </c>
      <c r="I26" s="48">
        <f t="shared" si="2"/>
        <v>20.973529181882132</v>
      </c>
      <c r="J26" s="48">
        <f t="shared" si="3"/>
        <v>71098.899999999994</v>
      </c>
      <c r="K26" s="49">
        <f t="shared" si="4"/>
        <v>260.53906736874433</v>
      </c>
      <c r="L26" s="10"/>
    </row>
    <row r="27" ht="24">
      <c r="A27" s="68" t="s">
        <v>47</v>
      </c>
      <c r="B27" s="69">
        <v>1151</v>
      </c>
      <c r="C27" s="52" t="s">
        <v>48</v>
      </c>
      <c r="D27" s="53">
        <v>1180</v>
      </c>
      <c r="E27" s="53">
        <v>231067</v>
      </c>
      <c r="F27" s="47">
        <v>164509</v>
      </c>
      <c r="G27" s="53">
        <v>117278.64</v>
      </c>
      <c r="H27" s="48">
        <f t="shared" si="1"/>
        <v>50.75525280546335</v>
      </c>
      <c r="I27" s="48">
        <f t="shared" si="2"/>
        <v>71.290105708502267</v>
      </c>
      <c r="J27" s="48">
        <f t="shared" si="3"/>
        <v>116098.64</v>
      </c>
      <c r="K27" s="49">
        <f t="shared" si="4"/>
        <v>9938.8677966101695</v>
      </c>
      <c r="L27" s="10"/>
    </row>
    <row r="28" ht="24">
      <c r="A28" s="70"/>
      <c r="B28" s="69">
        <v>1152</v>
      </c>
      <c r="C28" s="52" t="s">
        <v>49</v>
      </c>
      <c r="D28" s="53">
        <v>747256.16000000003</v>
      </c>
      <c r="E28" s="53">
        <v>1207000</v>
      </c>
      <c r="F28" s="47">
        <v>925700</v>
      </c>
      <c r="G28" s="53">
        <v>920006.39000000001</v>
      </c>
      <c r="H28" s="48">
        <f t="shared" si="1"/>
        <v>76.222567522783763</v>
      </c>
      <c r="I28" s="48">
        <f t="shared" si="2"/>
        <v>99.384940045371067</v>
      </c>
      <c r="J28" s="48">
        <f t="shared" si="3"/>
        <v>172750.22999999998</v>
      </c>
      <c r="K28" s="49">
        <f t="shared" si="4"/>
        <v>123.11793990430269</v>
      </c>
      <c r="L28" s="10"/>
    </row>
    <row r="29" ht="60">
      <c r="A29" s="72"/>
      <c r="B29" s="73">
        <v>1154</v>
      </c>
      <c r="C29" s="74" t="s">
        <v>50</v>
      </c>
      <c r="D29" s="75">
        <v>154454.48000000001</v>
      </c>
      <c r="E29" s="75">
        <v>0</v>
      </c>
      <c r="F29" s="47">
        <f t="shared" si="6"/>
        <v>0</v>
      </c>
      <c r="G29" s="75">
        <v>0</v>
      </c>
      <c r="H29" s="48" t="e">
        <f t="shared" si="1"/>
        <v>#DIV/0!</v>
      </c>
      <c r="I29" s="48" t="e">
        <f t="shared" si="2"/>
        <v>#DIV/0!</v>
      </c>
      <c r="J29" s="48">
        <f t="shared" si="3"/>
        <v>-154454.48000000001</v>
      </c>
      <c r="K29" s="49">
        <f t="shared" si="4"/>
        <v>0</v>
      </c>
      <c r="L29" s="10"/>
    </row>
    <row r="30" ht="24">
      <c r="A30" s="72"/>
      <c r="B30" s="69">
        <v>1160</v>
      </c>
      <c r="C30" s="52" t="s">
        <v>51</v>
      </c>
      <c r="D30" s="53">
        <v>570237.43000000005</v>
      </c>
      <c r="E30" s="53">
        <v>895846</v>
      </c>
      <c r="F30" s="47">
        <v>814168</v>
      </c>
      <c r="G30" s="53">
        <v>634272.34999999998</v>
      </c>
      <c r="H30" s="48">
        <f t="shared" si="1"/>
        <v>70.80149378352975</v>
      </c>
      <c r="I30" s="48">
        <f t="shared" si="2"/>
        <v>77.904357577305902</v>
      </c>
      <c r="J30" s="48">
        <f t="shared" si="3"/>
        <v>64034.919999999925</v>
      </c>
      <c r="K30" s="49">
        <f t="shared" si="4"/>
        <v>111.22951890408174</v>
      </c>
      <c r="L30" s="10"/>
    </row>
    <row r="31" ht="51.75" hidden="1">
      <c r="A31" s="72"/>
      <c r="B31" s="76">
        <v>1181</v>
      </c>
      <c r="C31" s="52" t="s">
        <v>52</v>
      </c>
      <c r="D31" s="53">
        <v>0</v>
      </c>
      <c r="E31" s="53">
        <v>0</v>
      </c>
      <c r="F31" s="47">
        <f t="shared" si="6"/>
        <v>0</v>
      </c>
      <c r="G31" s="53">
        <v>0</v>
      </c>
      <c r="H31" s="48" t="e">
        <f t="shared" si="1"/>
        <v>#DIV/0!</v>
      </c>
      <c r="I31" s="48" t="e">
        <f t="shared" si="2"/>
        <v>#DIV/0!</v>
      </c>
      <c r="J31" s="48">
        <f t="shared" si="3"/>
        <v>0</v>
      </c>
      <c r="K31" s="49" t="e">
        <f t="shared" si="4"/>
        <v>#DIV/0!</v>
      </c>
      <c r="L31" s="10"/>
    </row>
    <row r="32" ht="51.75" hidden="1">
      <c r="A32" s="72"/>
      <c r="B32" s="76">
        <v>1182</v>
      </c>
      <c r="C32" s="52" t="s">
        <v>53</v>
      </c>
      <c r="D32" s="53">
        <v>0</v>
      </c>
      <c r="E32" s="53">
        <v>0</v>
      </c>
      <c r="F32" s="47">
        <f t="shared" si="6"/>
        <v>0</v>
      </c>
      <c r="G32" s="53">
        <v>0</v>
      </c>
      <c r="H32" s="48" t="e">
        <f t="shared" si="1"/>
        <v>#DIV/0!</v>
      </c>
      <c r="I32" s="48" t="e">
        <f t="shared" si="2"/>
        <v>#DIV/0!</v>
      </c>
      <c r="J32" s="48">
        <f t="shared" si="3"/>
        <v>0</v>
      </c>
      <c r="K32" s="49" t="e">
        <f t="shared" si="4"/>
        <v>#DIV/0!</v>
      </c>
      <c r="L32" s="10"/>
    </row>
    <row r="33" ht="36">
      <c r="A33" s="72"/>
      <c r="B33" s="67">
        <v>1200</v>
      </c>
      <c r="C33" s="46" t="s">
        <v>54</v>
      </c>
      <c r="D33" s="47">
        <v>172663.64999999999</v>
      </c>
      <c r="E33" s="47">
        <v>244080</v>
      </c>
      <c r="F33" s="47">
        <v>182700</v>
      </c>
      <c r="G33" s="47">
        <v>140086.59</v>
      </c>
      <c r="H33" s="48">
        <f t="shared" si="1"/>
        <v>57.393719272369715</v>
      </c>
      <c r="I33" s="48">
        <f t="shared" si="2"/>
        <v>76.675747126436775</v>
      </c>
      <c r="J33" s="48">
        <f t="shared" si="3"/>
        <v>-32577.059999999998</v>
      </c>
      <c r="K33" s="49">
        <f t="shared" si="4"/>
        <v>81.132647201654777</v>
      </c>
      <c r="L33" s="10"/>
    </row>
    <row r="34" ht="48">
      <c r="A34" s="72"/>
      <c r="B34" s="69">
        <v>1210</v>
      </c>
      <c r="C34" s="52" t="s">
        <v>55</v>
      </c>
      <c r="D34" s="53">
        <v>0</v>
      </c>
      <c r="E34" s="53">
        <v>85208.820000000007</v>
      </c>
      <c r="F34" s="47">
        <f t="shared" si="6"/>
        <v>85208.820000000007</v>
      </c>
      <c r="G34" s="53">
        <v>85208.820000000007</v>
      </c>
      <c r="H34" s="48">
        <f t="shared" si="1"/>
        <v>100</v>
      </c>
      <c r="I34" s="48">
        <f t="shared" si="2"/>
        <v>100</v>
      </c>
      <c r="J34" s="48">
        <f t="shared" si="3"/>
        <v>85208.820000000007</v>
      </c>
      <c r="K34" s="49" t="e">
        <f t="shared" si="4"/>
        <v>#DIV/0!</v>
      </c>
      <c r="L34" s="10"/>
    </row>
    <row r="35" s="77" customFormat="1" ht="13.5">
      <c r="A35" s="62">
        <v>2000</v>
      </c>
      <c r="B35" s="63"/>
      <c r="C35" s="64" t="s">
        <v>56</v>
      </c>
      <c r="D35" s="78">
        <f>SUM(D36:D38)</f>
        <v>2036441.4099999999</v>
      </c>
      <c r="E35" s="78">
        <f t="shared" ref="E35:G35" si="7">SUM(E36:E38)</f>
        <v>7789860</v>
      </c>
      <c r="F35" s="78">
        <f t="shared" si="7"/>
        <v>7209480</v>
      </c>
      <c r="G35" s="78">
        <f t="shared" si="7"/>
        <v>4415238.7599999998</v>
      </c>
      <c r="H35" s="41">
        <f t="shared" si="1"/>
        <v>56.679308228902705</v>
      </c>
      <c r="I35" s="41">
        <f t="shared" si="2"/>
        <v>61.242125090852596</v>
      </c>
      <c r="J35" s="79">
        <f t="shared" si="3"/>
        <v>2378797.3499999996</v>
      </c>
      <c r="K35" s="80">
        <f t="shared" si="4"/>
        <v>216.81147998262321</v>
      </c>
      <c r="L35" s="81"/>
    </row>
    <row r="36" ht="25.5">
      <c r="A36" s="71">
        <v>2010</v>
      </c>
      <c r="B36" s="69">
        <v>2010</v>
      </c>
      <c r="C36" s="52" t="s">
        <v>57</v>
      </c>
      <c r="D36" s="53">
        <v>1746704.22</v>
      </c>
      <c r="E36" s="53">
        <v>5870880</v>
      </c>
      <c r="F36" s="53">
        <v>5584500</v>
      </c>
      <c r="G36" s="53">
        <v>3039991.4500000002</v>
      </c>
      <c r="H36" s="54">
        <f t="shared" si="1"/>
        <v>51.780848015970349</v>
      </c>
      <c r="I36" s="54">
        <f t="shared" si="2"/>
        <v>54.436233324379977</v>
      </c>
      <c r="J36" s="54">
        <f t="shared" si="3"/>
        <v>1293287.2300000002</v>
      </c>
      <c r="K36" s="55">
        <f t="shared" si="4"/>
        <v>174.041570129143</v>
      </c>
      <c r="L36" s="10"/>
    </row>
    <row r="37" ht="24">
      <c r="A37" s="71">
        <v>2111</v>
      </c>
      <c r="B37" s="69">
        <v>2111</v>
      </c>
      <c r="C37" s="52" t="s">
        <v>58</v>
      </c>
      <c r="D37" s="53">
        <v>289737.19</v>
      </c>
      <c r="E37" s="53">
        <v>1918980</v>
      </c>
      <c r="F37" s="53">
        <v>1624980</v>
      </c>
      <c r="G37" s="53">
        <v>1375247.3100000001</v>
      </c>
      <c r="H37" s="54">
        <f t="shared" si="1"/>
        <v>71.665536378701191</v>
      </c>
      <c r="I37" s="54">
        <f t="shared" si="2"/>
        <v>84.631645312557708</v>
      </c>
      <c r="J37" s="54">
        <f t="shared" si="3"/>
        <v>1085510.1200000001</v>
      </c>
      <c r="K37" s="55">
        <f t="shared" si="4"/>
        <v>474.65336086126877</v>
      </c>
      <c r="L37" s="10"/>
    </row>
    <row r="38" ht="26.25" hidden="1">
      <c r="A38" s="82">
        <v>2144</v>
      </c>
      <c r="B38" s="73">
        <v>2144</v>
      </c>
      <c r="C38" s="52" t="s">
        <v>59</v>
      </c>
      <c r="D38" s="75">
        <v>0</v>
      </c>
      <c r="E38" s="75">
        <v>0</v>
      </c>
      <c r="F38" s="53">
        <f>E38</f>
        <v>0</v>
      </c>
      <c r="G38" s="75">
        <v>0</v>
      </c>
      <c r="H38" s="54" t="e">
        <f t="shared" si="1"/>
        <v>#DIV/0!</v>
      </c>
      <c r="I38" s="54" t="e">
        <f t="shared" si="2"/>
        <v>#DIV/0!</v>
      </c>
      <c r="J38" s="54">
        <f t="shared" si="3"/>
        <v>0</v>
      </c>
      <c r="K38" s="55" t="e">
        <f t="shared" si="4"/>
        <v>#DIV/0!</v>
      </c>
      <c r="L38" s="10"/>
    </row>
    <row r="39" s="77" customFormat="1" ht="13.5">
      <c r="A39" s="83">
        <v>3000</v>
      </c>
      <c r="B39" s="63"/>
      <c r="C39" s="64" t="s">
        <v>60</v>
      </c>
      <c r="D39" s="78">
        <f>SUM(D40:D49)</f>
        <v>10057218.17</v>
      </c>
      <c r="E39" s="78">
        <f>SUM(E40:E49)</f>
        <v>19445124</v>
      </c>
      <c r="F39" s="78">
        <f>SUM(F40:F49)</f>
        <v>15343210</v>
      </c>
      <c r="G39" s="78">
        <f>SUM(G40:G49)</f>
        <v>12521699.359999999</v>
      </c>
      <c r="H39" s="41">
        <f t="shared" si="1"/>
        <v>64.395060478914914</v>
      </c>
      <c r="I39" s="41">
        <f t="shared" si="2"/>
        <v>81.610688767213631</v>
      </c>
      <c r="J39" s="41">
        <f t="shared" si="3"/>
        <v>2464481.1899999995</v>
      </c>
      <c r="K39" s="43">
        <f t="shared" si="4"/>
        <v>124.50460105709331</v>
      </c>
      <c r="L39" s="81"/>
    </row>
    <row r="40" s="77" customFormat="1" ht="24">
      <c r="A40" s="71">
        <v>3032</v>
      </c>
      <c r="B40" s="84">
        <v>3032</v>
      </c>
      <c r="C40" s="46" t="s">
        <v>61</v>
      </c>
      <c r="D40" s="47">
        <v>0</v>
      </c>
      <c r="E40" s="47">
        <v>324000</v>
      </c>
      <c r="F40" s="47">
        <f t="shared" ref="F40:F46" si="8">E40</f>
        <v>324000</v>
      </c>
      <c r="G40" s="47">
        <v>199903.63</v>
      </c>
      <c r="H40" s="54">
        <f t="shared" si="1"/>
        <v>61.698651234567905</v>
      </c>
      <c r="I40" s="54">
        <f t="shared" si="2"/>
        <v>61.698651234567905</v>
      </c>
      <c r="J40" s="48">
        <f t="shared" si="3"/>
        <v>199903.63</v>
      </c>
      <c r="K40" s="49" t="e">
        <f t="shared" si="4"/>
        <v>#DIV/0!</v>
      </c>
      <c r="L40" s="81"/>
    </row>
    <row r="41" s="77" customFormat="1" ht="24">
      <c r="A41" s="71">
        <v>3035</v>
      </c>
      <c r="B41" s="85">
        <v>3035</v>
      </c>
      <c r="C41" s="52" t="s">
        <v>62</v>
      </c>
      <c r="D41" s="53">
        <v>0</v>
      </c>
      <c r="E41" s="53">
        <v>20000</v>
      </c>
      <c r="F41" s="47">
        <f t="shared" si="8"/>
        <v>20000</v>
      </c>
      <c r="G41" s="53">
        <v>16200.809999999999</v>
      </c>
      <c r="H41" s="54">
        <f t="shared" si="1"/>
        <v>81.004049999999992</v>
      </c>
      <c r="I41" s="54">
        <f t="shared" si="2"/>
        <v>81.004049999999992</v>
      </c>
      <c r="J41" s="48">
        <f t="shared" si="3"/>
        <v>16200.809999999999</v>
      </c>
      <c r="K41" s="49" t="e">
        <f t="shared" si="4"/>
        <v>#DIV/0!</v>
      </c>
      <c r="L41" s="81"/>
    </row>
    <row r="42" s="77" customFormat="1" ht="24">
      <c r="A42" s="71">
        <v>3050</v>
      </c>
      <c r="B42" s="85">
        <v>3050</v>
      </c>
      <c r="C42" s="52" t="s">
        <v>63</v>
      </c>
      <c r="D42" s="53">
        <v>3481.3600000000001</v>
      </c>
      <c r="E42" s="53">
        <v>39900</v>
      </c>
      <c r="F42" s="47">
        <v>28300</v>
      </c>
      <c r="G42" s="53">
        <v>25237.200000000001</v>
      </c>
      <c r="H42" s="54">
        <f t="shared" si="1"/>
        <v>63.25112781954887</v>
      </c>
      <c r="I42" s="54">
        <f t="shared" si="2"/>
        <v>89.177385159010598</v>
      </c>
      <c r="J42" s="48">
        <f t="shared" si="3"/>
        <v>21755.84</v>
      </c>
      <c r="K42" s="49">
        <f t="shared" si="4"/>
        <v>724.92359307856691</v>
      </c>
      <c r="L42" s="81"/>
    </row>
    <row r="43" ht="48">
      <c r="A43" s="66" t="s">
        <v>64</v>
      </c>
      <c r="B43" s="84">
        <v>3104</v>
      </c>
      <c r="C43" s="46" t="s">
        <v>65</v>
      </c>
      <c r="D43" s="47">
        <v>7481457</v>
      </c>
      <c r="E43" s="47">
        <v>12273815</v>
      </c>
      <c r="F43" s="47">
        <v>10633460</v>
      </c>
      <c r="G43" s="47">
        <v>8776304.1500000004</v>
      </c>
      <c r="H43" s="54">
        <f t="shared" si="1"/>
        <v>71.504289008755634</v>
      </c>
      <c r="I43" s="54">
        <f t="shared" si="2"/>
        <v>82.53479253225197</v>
      </c>
      <c r="J43" s="48">
        <f t="shared" si="3"/>
        <v>1294847.1500000004</v>
      </c>
      <c r="K43" s="49">
        <f t="shared" si="4"/>
        <v>117.30741953071441</v>
      </c>
      <c r="L43" s="10"/>
    </row>
    <row r="44" ht="48">
      <c r="A44" s="71" t="s">
        <v>66</v>
      </c>
      <c r="B44" s="69">
        <v>3121</v>
      </c>
      <c r="C44" s="52" t="s">
        <v>67</v>
      </c>
      <c r="D44" s="53">
        <v>1354180.5700000001</v>
      </c>
      <c r="E44" s="53">
        <v>2064207</v>
      </c>
      <c r="F44" s="47">
        <v>1836950</v>
      </c>
      <c r="G44" s="53">
        <v>1552137.46</v>
      </c>
      <c r="H44" s="54">
        <f t="shared" si="1"/>
        <v>75.192917183208849</v>
      </c>
      <c r="I44" s="54">
        <f t="shared" si="2"/>
        <v>84.495356977598732</v>
      </c>
      <c r="J44" s="48">
        <f t="shared" si="3"/>
        <v>197956.8899999999</v>
      </c>
      <c r="K44" s="49">
        <f t="shared" si="4"/>
        <v>114.61820486761229</v>
      </c>
      <c r="L44" s="10"/>
    </row>
    <row r="45" ht="48">
      <c r="A45" s="68">
        <v>3160</v>
      </c>
      <c r="B45" s="86">
        <v>3160</v>
      </c>
      <c r="C45" s="52" t="s">
        <v>68</v>
      </c>
      <c r="D45" s="59">
        <v>158847.26999999999</v>
      </c>
      <c r="E45" s="59">
        <v>900000</v>
      </c>
      <c r="F45" s="47">
        <v>900000</v>
      </c>
      <c r="G45" s="59">
        <v>526276.08999999997</v>
      </c>
      <c r="H45" s="54">
        <f t="shared" si="1"/>
        <v>58.475121111111108</v>
      </c>
      <c r="I45" s="54">
        <f t="shared" si="2"/>
        <v>58.475121111111108</v>
      </c>
      <c r="J45" s="48">
        <f t="shared" si="3"/>
        <v>367428.81999999995</v>
      </c>
      <c r="K45" s="49">
        <f t="shared" si="4"/>
        <v>331.30949622237762</v>
      </c>
      <c r="L45" s="10"/>
    </row>
    <row r="46" ht="48">
      <c r="A46" s="68">
        <v>3180</v>
      </c>
      <c r="B46" s="86">
        <v>3180</v>
      </c>
      <c r="C46" s="52" t="s">
        <v>69</v>
      </c>
      <c r="D46" s="59">
        <v>11000</v>
      </c>
      <c r="E46" s="59">
        <v>0</v>
      </c>
      <c r="F46" s="47">
        <f t="shared" si="8"/>
        <v>0</v>
      </c>
      <c r="G46" s="59">
        <v>0</v>
      </c>
      <c r="H46" s="54" t="e">
        <f t="shared" si="1"/>
        <v>#DIV/0!</v>
      </c>
      <c r="I46" s="54" t="e">
        <f t="shared" si="2"/>
        <v>#DIV/0!</v>
      </c>
      <c r="J46" s="48">
        <f t="shared" si="3"/>
        <v>-11000</v>
      </c>
      <c r="K46" s="49">
        <f t="shared" si="4"/>
        <v>0</v>
      </c>
      <c r="L46" s="10"/>
    </row>
    <row r="47" ht="36">
      <c r="A47" s="68">
        <v>3192</v>
      </c>
      <c r="B47" s="86">
        <v>3192</v>
      </c>
      <c r="C47" s="52" t="s">
        <v>70</v>
      </c>
      <c r="D47" s="59">
        <v>58031.970000000001</v>
      </c>
      <c r="E47" s="59">
        <v>64000</v>
      </c>
      <c r="F47" s="47">
        <v>64000</v>
      </c>
      <c r="G47" s="59">
        <v>20160.02</v>
      </c>
      <c r="H47" s="54">
        <f t="shared" si="1"/>
        <v>31.500031249999999</v>
      </c>
      <c r="I47" s="54">
        <f t="shared" si="2"/>
        <v>31.500031249999999</v>
      </c>
      <c r="J47" s="48">
        <f t="shared" si="3"/>
        <v>-37871.949999999997</v>
      </c>
      <c r="K47" s="49">
        <f t="shared" si="4"/>
        <v>34.739506516838908</v>
      </c>
      <c r="L47" s="10"/>
    </row>
    <row r="48">
      <c r="A48" s="68"/>
      <c r="B48" s="86">
        <v>3221</v>
      </c>
      <c r="C48" s="58"/>
      <c r="D48" s="59"/>
      <c r="E48" s="59">
        <v>1999202</v>
      </c>
      <c r="F48" s="47">
        <v>0</v>
      </c>
      <c r="G48" s="59">
        <v>0</v>
      </c>
      <c r="H48" s="54">
        <f t="shared" si="1"/>
        <v>0</v>
      </c>
      <c r="I48" s="54"/>
      <c r="J48" s="48"/>
      <c r="K48" s="49"/>
      <c r="L48" s="10"/>
    </row>
    <row r="49" ht="48">
      <c r="A49" s="68" t="s">
        <v>71</v>
      </c>
      <c r="B49" s="86">
        <v>3242</v>
      </c>
      <c r="C49" s="58" t="s">
        <v>72</v>
      </c>
      <c r="D49" s="59">
        <v>990220</v>
      </c>
      <c r="E49" s="59">
        <v>1760000</v>
      </c>
      <c r="F49" s="47">
        <v>1536500</v>
      </c>
      <c r="G49" s="59">
        <v>1405480</v>
      </c>
      <c r="H49" s="54">
        <f t="shared" si="1"/>
        <v>79.856818181818184</v>
      </c>
      <c r="I49" s="54">
        <f t="shared" si="2"/>
        <v>91.472827855515789</v>
      </c>
      <c r="J49" s="48">
        <f t="shared" si="3"/>
        <v>415260</v>
      </c>
      <c r="K49" s="49">
        <f t="shared" si="4"/>
        <v>141.9361354042536</v>
      </c>
      <c r="L49" s="10"/>
    </row>
    <row r="50" s="77" customFormat="1" ht="13.5">
      <c r="A50" s="62">
        <v>4000</v>
      </c>
      <c r="B50" s="63"/>
      <c r="C50" s="64" t="s">
        <v>73</v>
      </c>
      <c r="D50" s="78">
        <f>SUM(D51:D55)</f>
        <v>9453319.0299999993</v>
      </c>
      <c r="E50" s="78">
        <f>SUM(E51:E55)</f>
        <v>17018180</v>
      </c>
      <c r="F50" s="78">
        <f t="shared" ref="F50:G50" si="9">SUM(F51:F55)</f>
        <v>15879156</v>
      </c>
      <c r="G50" s="78">
        <f t="shared" si="9"/>
        <v>11708769.120000001</v>
      </c>
      <c r="H50" s="41">
        <f t="shared" si="1"/>
        <v>68.801535299309336</v>
      </c>
      <c r="I50" s="41">
        <f t="shared" si="2"/>
        <v>73.736722027291634</v>
      </c>
      <c r="J50" s="41">
        <f t="shared" si="3"/>
        <v>2255450.0900000017</v>
      </c>
      <c r="K50" s="43">
        <f t="shared" si="4"/>
        <v>123.85881702333705</v>
      </c>
      <c r="L50" s="81"/>
    </row>
    <row r="51" ht="48">
      <c r="A51" s="44" t="s">
        <v>74</v>
      </c>
      <c r="B51" s="67">
        <v>4030</v>
      </c>
      <c r="C51" s="46" t="s">
        <v>75</v>
      </c>
      <c r="D51" s="47">
        <v>2786781.9300000002</v>
      </c>
      <c r="E51" s="47">
        <v>4549705</v>
      </c>
      <c r="F51" s="47">
        <v>4195340</v>
      </c>
      <c r="G51" s="47">
        <v>3280237.8100000001</v>
      </c>
      <c r="H51" s="48">
        <f t="shared" si="1"/>
        <v>72.097813154918839</v>
      </c>
      <c r="I51" s="48">
        <f t="shared" si="2"/>
        <v>78.187651298822018</v>
      </c>
      <c r="J51" s="48">
        <f t="shared" si="3"/>
        <v>493455.87999999989</v>
      </c>
      <c r="K51" s="49">
        <f t="shared" si="4"/>
        <v>117.70701448462455</v>
      </c>
      <c r="L51" s="10"/>
    </row>
    <row r="52" ht="48">
      <c r="A52" s="50" t="s">
        <v>76</v>
      </c>
      <c r="B52" s="69">
        <v>4040</v>
      </c>
      <c r="C52" s="52" t="s">
        <v>77</v>
      </c>
      <c r="D52" s="53">
        <v>368942.03000000003</v>
      </c>
      <c r="E52" s="53">
        <v>590325</v>
      </c>
      <c r="F52" s="47">
        <v>542486</v>
      </c>
      <c r="G52" s="53">
        <v>401713.45000000001</v>
      </c>
      <c r="H52" s="48">
        <f t="shared" si="1"/>
        <v>68.049540507347643</v>
      </c>
      <c r="I52" s="48">
        <f t="shared" si="2"/>
        <v>74.050473191934913</v>
      </c>
      <c r="J52" s="48">
        <f t="shared" si="3"/>
        <v>32771.419999999984</v>
      </c>
      <c r="K52" s="49">
        <f t="shared" si="4"/>
        <v>108.88253908073308</v>
      </c>
      <c r="L52" s="10"/>
    </row>
    <row r="53" ht="48">
      <c r="A53" s="50" t="s">
        <v>78</v>
      </c>
      <c r="B53" s="69">
        <v>4060</v>
      </c>
      <c r="C53" s="52" t="s">
        <v>79</v>
      </c>
      <c r="D53" s="53">
        <v>5723683.21</v>
      </c>
      <c r="E53" s="53">
        <v>10680075</v>
      </c>
      <c r="F53" s="47">
        <v>10071050</v>
      </c>
      <c r="G53" s="53">
        <v>7338845.7199999997</v>
      </c>
      <c r="H53" s="48">
        <f t="shared" si="1"/>
        <v>68.715301343857604</v>
      </c>
      <c r="I53" s="48">
        <f t="shared" si="2"/>
        <v>72.87071079976765</v>
      </c>
      <c r="J53" s="48">
        <f t="shared" si="3"/>
        <v>1615162.5099999998</v>
      </c>
      <c r="K53" s="49">
        <f t="shared" si="4"/>
        <v>128.21893614199519</v>
      </c>
      <c r="L53" s="10"/>
    </row>
    <row r="54" ht="48">
      <c r="A54" s="50" t="s">
        <v>80</v>
      </c>
      <c r="B54" s="69">
        <v>4081</v>
      </c>
      <c r="C54" s="52" t="s">
        <v>81</v>
      </c>
      <c r="D54" s="53">
        <v>514436.85999999999</v>
      </c>
      <c r="E54" s="53">
        <v>828075</v>
      </c>
      <c r="F54" s="47">
        <v>750280</v>
      </c>
      <c r="G54" s="53">
        <v>621154.14000000001</v>
      </c>
      <c r="H54" s="48">
        <f t="shared" si="1"/>
        <v>75.011821392989759</v>
      </c>
      <c r="I54" s="48">
        <f t="shared" si="2"/>
        <v>82.789643866289921</v>
      </c>
      <c r="J54" s="48">
        <f t="shared" si="3"/>
        <v>106717.28000000003</v>
      </c>
      <c r="K54" s="49">
        <f t="shared" si="4"/>
        <v>120.74448553317116</v>
      </c>
      <c r="L54" s="10"/>
    </row>
    <row r="55" ht="48">
      <c r="A55" s="56" t="s">
        <v>82</v>
      </c>
      <c r="B55" s="86">
        <v>4082</v>
      </c>
      <c r="C55" s="58" t="s">
        <v>83</v>
      </c>
      <c r="D55" s="59">
        <v>59475</v>
      </c>
      <c r="E55" s="59">
        <v>370000</v>
      </c>
      <c r="F55" s="47">
        <v>320000</v>
      </c>
      <c r="G55" s="59">
        <v>66818</v>
      </c>
      <c r="H55" s="48">
        <f t="shared" si="1"/>
        <v>18.058918918918916</v>
      </c>
      <c r="I55" s="48">
        <f t="shared" si="2"/>
        <v>20.880624999999998</v>
      </c>
      <c r="J55" s="48">
        <f t="shared" si="3"/>
        <v>7343</v>
      </c>
      <c r="K55" s="49">
        <f t="shared" si="4"/>
        <v>112.34636401849517</v>
      </c>
      <c r="L55" s="10"/>
    </row>
    <row r="56" s="77" customFormat="1" ht="13.5">
      <c r="A56" s="62">
        <v>5000</v>
      </c>
      <c r="B56" s="63"/>
      <c r="C56" s="64" t="s">
        <v>84</v>
      </c>
      <c r="D56" s="78">
        <f>SUM(D57:D59)</f>
        <v>1230757.8299999998</v>
      </c>
      <c r="E56" s="78">
        <f>SUM(E57:E60)</f>
        <v>2743721</v>
      </c>
      <c r="F56" s="78">
        <f t="shared" ref="F56:G56" si="10">SUM(F57:F60)</f>
        <v>2419424</v>
      </c>
      <c r="G56" s="78">
        <f t="shared" si="10"/>
        <v>1656441.6700000002</v>
      </c>
      <c r="H56" s="41">
        <f t="shared" si="1"/>
        <v>60.372088488589036</v>
      </c>
      <c r="I56" s="41">
        <f t="shared" si="2"/>
        <v>68.46429852725278</v>
      </c>
      <c r="J56" s="41">
        <f t="shared" si="3"/>
        <v>425683.84000000032</v>
      </c>
      <c r="K56" s="43">
        <f t="shared" si="4"/>
        <v>134.5871323849307</v>
      </c>
      <c r="L56" s="81"/>
    </row>
    <row r="57" ht="48">
      <c r="A57" s="44" t="s">
        <v>85</v>
      </c>
      <c r="B57" s="67">
        <v>5011</v>
      </c>
      <c r="C57" s="46" t="s">
        <v>86</v>
      </c>
      <c r="D57" s="47">
        <v>6772.5</v>
      </c>
      <c r="E57" s="47">
        <v>80000</v>
      </c>
      <c r="F57" s="47">
        <v>59100</v>
      </c>
      <c r="G57" s="47">
        <v>25516.580000000002</v>
      </c>
      <c r="H57" s="48">
        <f t="shared" si="1"/>
        <v>31.895725000000002</v>
      </c>
      <c r="I57" s="48">
        <f t="shared" si="2"/>
        <v>43.175262267343491</v>
      </c>
      <c r="J57" s="48">
        <f t="shared" si="3"/>
        <v>18744.080000000002</v>
      </c>
      <c r="K57" s="49">
        <f t="shared" si="4"/>
        <v>376.76751568844594</v>
      </c>
      <c r="L57" s="10"/>
    </row>
    <row r="58" ht="48">
      <c r="A58" s="50" t="s">
        <v>87</v>
      </c>
      <c r="B58" s="69">
        <v>5012</v>
      </c>
      <c r="C58" s="52" t="s">
        <v>88</v>
      </c>
      <c r="D58" s="53">
        <v>2773.3899999999999</v>
      </c>
      <c r="E58" s="53">
        <v>70000</v>
      </c>
      <c r="F58" s="53">
        <v>55500</v>
      </c>
      <c r="G58" s="53">
        <v>24501</v>
      </c>
      <c r="H58" s="54">
        <f t="shared" si="1"/>
        <v>35.001428571428569</v>
      </c>
      <c r="I58" s="54">
        <f t="shared" si="2"/>
        <v>44.145945945945947</v>
      </c>
      <c r="J58" s="54">
        <f t="shared" si="3"/>
        <v>21727.610000000001</v>
      </c>
      <c r="K58" s="55">
        <f t="shared" si="4"/>
        <v>883.43146834740162</v>
      </c>
      <c r="L58" s="10"/>
    </row>
    <row r="59" ht="48">
      <c r="A59" s="56" t="s">
        <v>89</v>
      </c>
      <c r="B59" s="86">
        <v>5031</v>
      </c>
      <c r="C59" s="58" t="s">
        <v>90</v>
      </c>
      <c r="D59" s="59">
        <v>1221211.9399999999</v>
      </c>
      <c r="E59" s="59">
        <v>2516621</v>
      </c>
      <c r="F59" s="75">
        <v>2243224</v>
      </c>
      <c r="G59" s="59">
        <v>1572093.29</v>
      </c>
      <c r="H59" s="87">
        <f t="shared" si="1"/>
        <v>62.468416579214747</v>
      </c>
      <c r="I59" s="87">
        <f t="shared" si="2"/>
        <v>70.081868328798194</v>
      </c>
      <c r="J59" s="87">
        <f t="shared" si="3"/>
        <v>350881.35000000009</v>
      </c>
      <c r="K59" s="88">
        <f t="shared" si="4"/>
        <v>128.73222399053844</v>
      </c>
      <c r="L59" s="10"/>
    </row>
    <row r="60" ht="24">
      <c r="A60" s="89"/>
      <c r="B60" s="90">
        <v>5049</v>
      </c>
      <c r="C60" s="91" t="s">
        <v>91</v>
      </c>
      <c r="D60" s="92">
        <v>0</v>
      </c>
      <c r="E60" s="92">
        <v>77100</v>
      </c>
      <c r="F60" s="92">
        <v>61600</v>
      </c>
      <c r="G60" s="92">
        <v>34330.800000000003</v>
      </c>
      <c r="H60" s="87">
        <f t="shared" si="1"/>
        <v>44.527626459143974</v>
      </c>
      <c r="I60" s="87">
        <f t="shared" si="2"/>
        <v>55.731818181818184</v>
      </c>
      <c r="J60" s="87">
        <f t="shared" si="3"/>
        <v>34330.800000000003</v>
      </c>
      <c r="K60" s="88" t="e">
        <f t="shared" si="4"/>
        <v>#DIV/0!</v>
      </c>
      <c r="L60" s="10"/>
    </row>
    <row r="61" s="77" customFormat="1" ht="13.5">
      <c r="A61" s="62">
        <v>6000</v>
      </c>
      <c r="B61" s="63"/>
      <c r="C61" s="64" t="s">
        <v>92</v>
      </c>
      <c r="D61" s="78">
        <f>SUM(D62:D67)</f>
        <v>5693735.540000001</v>
      </c>
      <c r="E61" s="78">
        <f>SUM(E62:E67)</f>
        <v>12124150</v>
      </c>
      <c r="F61" s="78">
        <f>SUM(F62:F67)</f>
        <v>10907666</v>
      </c>
      <c r="G61" s="78">
        <f>SUM(G62:G67)</f>
        <v>9038168.5899999999</v>
      </c>
      <c r="H61" s="41">
        <f t="shared" si="1"/>
        <v>74.54682258137683</v>
      </c>
      <c r="I61" s="41">
        <f t="shared" si="2"/>
        <v>82.860701730324337</v>
      </c>
      <c r="J61" s="41">
        <f t="shared" si="3"/>
        <v>3344433.0499999989</v>
      </c>
      <c r="K61" s="43">
        <f t="shared" si="4"/>
        <v>158.73881964668837</v>
      </c>
      <c r="L61" s="81"/>
    </row>
    <row r="62" ht="25.5" hidden="1" customHeight="1">
      <c r="A62" s="44" t="s">
        <v>93</v>
      </c>
      <c r="B62" s="67">
        <v>6016</v>
      </c>
      <c r="C62" s="46" t="s">
        <v>94</v>
      </c>
      <c r="D62" s="47">
        <v>0</v>
      </c>
      <c r="E62" s="47">
        <v>0</v>
      </c>
      <c r="F62" s="47">
        <f>E62</f>
        <v>0</v>
      </c>
      <c r="G62" s="47">
        <v>0</v>
      </c>
      <c r="H62" s="54" t="e">
        <f t="shared" si="1"/>
        <v>#DIV/0!</v>
      </c>
      <c r="I62" s="54" t="e">
        <f t="shared" si="2"/>
        <v>#DIV/0!</v>
      </c>
      <c r="J62" s="54">
        <f t="shared" si="3"/>
        <v>0</v>
      </c>
      <c r="K62" s="55" t="e">
        <f t="shared" si="4"/>
        <v>#DIV/0!</v>
      </c>
      <c r="L62" s="10"/>
    </row>
    <row r="63" ht="48">
      <c r="A63" s="50" t="s">
        <v>95</v>
      </c>
      <c r="B63" s="69">
        <v>6020</v>
      </c>
      <c r="C63" s="52" t="s">
        <v>96</v>
      </c>
      <c r="D63" s="53">
        <v>4725479.9400000004</v>
      </c>
      <c r="E63" s="53">
        <v>8515800</v>
      </c>
      <c r="F63" s="47">
        <v>7699800</v>
      </c>
      <c r="G63" s="53">
        <v>7233697.29</v>
      </c>
      <c r="H63" s="54">
        <f t="shared" si="1"/>
        <v>84.944424364123165</v>
      </c>
      <c r="I63" s="54">
        <f t="shared" si="2"/>
        <v>93.946560819761544</v>
      </c>
      <c r="J63" s="54">
        <f t="shared" si="3"/>
        <v>2508217.3499999996</v>
      </c>
      <c r="K63" s="55">
        <f t="shared" si="4"/>
        <v>153.07857364431007</v>
      </c>
      <c r="L63" s="10"/>
    </row>
    <row r="64" ht="48">
      <c r="A64" s="50" t="s">
        <v>97</v>
      </c>
      <c r="B64" s="69">
        <v>6030</v>
      </c>
      <c r="C64" s="52" t="s">
        <v>98</v>
      </c>
      <c r="D64" s="53">
        <v>623242.23999999999</v>
      </c>
      <c r="E64" s="53">
        <v>2223833</v>
      </c>
      <c r="F64" s="47">
        <v>1856333</v>
      </c>
      <c r="G64" s="53">
        <v>1117323.6299999999</v>
      </c>
      <c r="H64" s="54">
        <f t="shared" si="1"/>
        <v>50.243144606631873</v>
      </c>
      <c r="I64" s="54">
        <f t="shared" si="2"/>
        <v>60.189827471687451</v>
      </c>
      <c r="J64" s="54">
        <f t="shared" si="3"/>
        <v>494081.3899999999</v>
      </c>
      <c r="K64" s="55">
        <f t="shared" si="4"/>
        <v>179.27597943297295</v>
      </c>
      <c r="L64" s="10"/>
    </row>
    <row r="65">
      <c r="A65" s="50" t="s">
        <v>99</v>
      </c>
      <c r="B65" s="69">
        <v>6040</v>
      </c>
      <c r="C65" s="52" t="s">
        <v>100</v>
      </c>
      <c r="D65" s="53">
        <v>0</v>
      </c>
      <c r="E65" s="53">
        <v>111763</v>
      </c>
      <c r="F65" s="53">
        <v>110479</v>
      </c>
      <c r="G65" s="53">
        <v>92635.199999999997</v>
      </c>
      <c r="H65" s="54">
        <f t="shared" si="1"/>
        <v>82.885391408605713</v>
      </c>
      <c r="I65" s="54">
        <f t="shared" si="2"/>
        <v>83.848695227147246</v>
      </c>
      <c r="J65" s="54">
        <f t="shared" si="3"/>
        <v>92635.199999999997</v>
      </c>
      <c r="K65" s="55" t="e">
        <f t="shared" si="4"/>
        <v>#DIV/0!</v>
      </c>
      <c r="L65" s="10"/>
    </row>
    <row r="66" ht="63.75">
      <c r="A66" s="50" t="s">
        <v>101</v>
      </c>
      <c r="B66" s="69">
        <v>6071</v>
      </c>
      <c r="C66" s="52" t="s">
        <v>102</v>
      </c>
      <c r="D66" s="53">
        <v>338513.35999999999</v>
      </c>
      <c r="E66" s="53">
        <v>1219854</v>
      </c>
      <c r="F66" s="47">
        <v>1188154</v>
      </c>
      <c r="G66" s="53">
        <v>543062.46999999997</v>
      </c>
      <c r="H66" s="54">
        <f t="shared" si="1"/>
        <v>44.518644854220256</v>
      </c>
      <c r="I66" s="54">
        <f t="shared" si="2"/>
        <v>45.706404220328338</v>
      </c>
      <c r="J66" s="54">
        <f t="shared" si="3"/>
        <v>204549.10999999999</v>
      </c>
      <c r="K66" s="55">
        <f t="shared" si="4"/>
        <v>160.42571259225929</v>
      </c>
      <c r="L66" s="10"/>
    </row>
    <row r="67" ht="26.25">
      <c r="A67" s="56" t="s">
        <v>103</v>
      </c>
      <c r="B67" s="86">
        <v>6090</v>
      </c>
      <c r="C67" s="58" t="s">
        <v>104</v>
      </c>
      <c r="D67" s="59">
        <v>6500</v>
      </c>
      <c r="E67" s="59">
        <v>52900</v>
      </c>
      <c r="F67" s="47">
        <f>E67</f>
        <v>52900</v>
      </c>
      <c r="G67" s="59">
        <v>51450</v>
      </c>
      <c r="H67" s="54">
        <f t="shared" si="1"/>
        <v>97.258979206049148</v>
      </c>
      <c r="I67" s="54">
        <f t="shared" si="2"/>
        <v>97.258979206049148</v>
      </c>
      <c r="J67" s="54">
        <f t="shared" si="3"/>
        <v>44950</v>
      </c>
      <c r="K67" s="55">
        <f t="shared" si="4"/>
        <v>791.53846153846155</v>
      </c>
      <c r="L67" s="10"/>
    </row>
    <row r="68" s="77" customFormat="1" ht="13.5">
      <c r="A68" s="62">
        <v>7000</v>
      </c>
      <c r="B68" s="63"/>
      <c r="C68" s="64" t="s">
        <v>105</v>
      </c>
      <c r="D68" s="78">
        <f>SUM(D69:D77)</f>
        <v>866626.52000000002</v>
      </c>
      <c r="E68" s="78">
        <f>SUM(E69:E76)</f>
        <v>8173992</v>
      </c>
      <c r="F68" s="78">
        <f>SUM(F69:F76)</f>
        <v>7943992</v>
      </c>
      <c r="G68" s="78">
        <f>SUM(G69:G76)</f>
        <v>6133829.4299999997</v>
      </c>
      <c r="H68" s="41">
        <f t="shared" si="1"/>
        <v>75.040805398390404</v>
      </c>
      <c r="I68" s="41">
        <f t="shared" si="2"/>
        <v>77.213439162577203</v>
      </c>
      <c r="J68" s="41">
        <f t="shared" si="3"/>
        <v>5267202.9100000001</v>
      </c>
      <c r="K68" s="43">
        <f t="shared" si="4"/>
        <v>707.78233627099246</v>
      </c>
      <c r="L68" s="81"/>
    </row>
    <row r="69" ht="25.5">
      <c r="A69" s="66">
        <v>7350</v>
      </c>
      <c r="B69" s="84">
        <v>7350</v>
      </c>
      <c r="C69" s="46" t="s">
        <v>106</v>
      </c>
      <c r="D69" s="47">
        <v>0</v>
      </c>
      <c r="E69" s="47">
        <v>91200</v>
      </c>
      <c r="F69" s="47">
        <v>28800</v>
      </c>
      <c r="G69" s="47">
        <v>0</v>
      </c>
      <c r="H69" s="48">
        <f t="shared" si="1"/>
        <v>0</v>
      </c>
      <c r="I69" s="48">
        <f t="shared" si="2"/>
        <v>0</v>
      </c>
      <c r="J69" s="48">
        <f t="shared" si="3"/>
        <v>0</v>
      </c>
      <c r="K69" s="55" t="e">
        <f t="shared" si="4"/>
        <v>#DIV/0!</v>
      </c>
      <c r="L69" s="10"/>
    </row>
    <row r="70" ht="25.5" hidden="1">
      <c r="A70" s="66"/>
      <c r="B70" s="84">
        <v>7351</v>
      </c>
      <c r="C70" s="46" t="s">
        <v>107</v>
      </c>
      <c r="D70" s="47">
        <v>0</v>
      </c>
      <c r="E70" s="47">
        <v>0</v>
      </c>
      <c r="F70" s="47">
        <f t="shared" ref="F70:F77" si="11">E70</f>
        <v>0</v>
      </c>
      <c r="G70" s="47">
        <v>0</v>
      </c>
      <c r="H70" s="48" t="e">
        <f t="shared" si="1"/>
        <v>#DIV/0!</v>
      </c>
      <c r="I70" s="48" t="e">
        <f t="shared" si="2"/>
        <v>#DIV/0!</v>
      </c>
      <c r="J70" s="48">
        <f t="shared" si="3"/>
        <v>0</v>
      </c>
      <c r="K70" s="55" t="e">
        <f t="shared" si="4"/>
        <v>#DIV/0!</v>
      </c>
      <c r="L70" s="10"/>
    </row>
    <row r="71" ht="25.5" customHeight="1">
      <c r="A71" s="66"/>
      <c r="B71" s="84">
        <v>7390</v>
      </c>
      <c r="C71" s="46" t="s">
        <v>108</v>
      </c>
      <c r="D71" s="47">
        <v>113796</v>
      </c>
      <c r="E71" s="47">
        <v>185012</v>
      </c>
      <c r="F71" s="47">
        <f t="shared" si="11"/>
        <v>185012</v>
      </c>
      <c r="G71" s="47">
        <v>185000</v>
      </c>
      <c r="H71" s="48">
        <f t="shared" si="1"/>
        <v>99.993513934231288</v>
      </c>
      <c r="I71" s="48">
        <f t="shared" si="2"/>
        <v>99.993513934231288</v>
      </c>
      <c r="J71" s="48">
        <f t="shared" si="3"/>
        <v>71204</v>
      </c>
      <c r="K71" s="55">
        <f t="shared" si="4"/>
        <v>162.57161938908223</v>
      </c>
      <c r="L71" s="10"/>
    </row>
    <row r="72">
      <c r="A72" s="50" t="s">
        <v>109</v>
      </c>
      <c r="B72" s="69">
        <v>7412</v>
      </c>
      <c r="C72" s="52" t="s">
        <v>110</v>
      </c>
      <c r="D72" s="53">
        <v>29995</v>
      </c>
      <c r="E72" s="53">
        <v>217730</v>
      </c>
      <c r="F72" s="47">
        <v>133730</v>
      </c>
      <c r="G72" s="53">
        <v>126000</v>
      </c>
      <c r="H72" s="48">
        <f t="shared" si="1"/>
        <v>57.86983879116336</v>
      </c>
      <c r="I72" s="48">
        <f t="shared" si="2"/>
        <v>94.219696403200487</v>
      </c>
      <c r="J72" s="48">
        <f t="shared" si="3"/>
        <v>96005</v>
      </c>
      <c r="K72" s="55">
        <f t="shared" si="4"/>
        <v>420.07001166861141</v>
      </c>
      <c r="L72" s="10"/>
    </row>
    <row r="73" ht="25.5">
      <c r="A73" s="50" t="s">
        <v>111</v>
      </c>
      <c r="B73" s="85" t="s">
        <v>112</v>
      </c>
      <c r="C73" s="52" t="s">
        <v>113</v>
      </c>
      <c r="D73" s="53">
        <v>722835.52000000002</v>
      </c>
      <c r="E73" s="53">
        <v>7585250</v>
      </c>
      <c r="F73" s="47">
        <v>7501650</v>
      </c>
      <c r="G73" s="53">
        <v>5729348.4299999997</v>
      </c>
      <c r="H73" s="48">
        <f t="shared" si="1"/>
        <v>75.532756731815027</v>
      </c>
      <c r="I73" s="48">
        <f t="shared" si="2"/>
        <v>76.374510007798278</v>
      </c>
      <c r="J73" s="48">
        <f t="shared" si="3"/>
        <v>5006512.9100000001</v>
      </c>
      <c r="K73" s="55">
        <f t="shared" si="4"/>
        <v>792.62131860924592</v>
      </c>
      <c r="L73" s="10"/>
    </row>
    <row r="74" ht="38.25" hidden="1">
      <c r="A74" s="50"/>
      <c r="B74" s="69">
        <v>7540</v>
      </c>
      <c r="C74" s="52" t="s">
        <v>114</v>
      </c>
      <c r="D74" s="53">
        <v>0</v>
      </c>
      <c r="E74" s="53">
        <v>0</v>
      </c>
      <c r="F74" s="47">
        <f t="shared" si="11"/>
        <v>0</v>
      </c>
      <c r="G74" s="53">
        <v>0</v>
      </c>
      <c r="H74" s="48" t="e">
        <f t="shared" si="1"/>
        <v>#DIV/0!</v>
      </c>
      <c r="I74" s="48" t="e">
        <f t="shared" si="2"/>
        <v>#DIV/0!</v>
      </c>
      <c r="J74" s="48">
        <f t="shared" si="3"/>
        <v>0</v>
      </c>
      <c r="K74" s="55" t="e">
        <f t="shared" si="4"/>
        <v>#DIV/0!</v>
      </c>
      <c r="L74" s="10"/>
    </row>
    <row r="75" ht="12.75" hidden="1" customHeight="1">
      <c r="A75" s="50" t="s">
        <v>115</v>
      </c>
      <c r="B75" s="69">
        <v>7640</v>
      </c>
      <c r="C75" s="52" t="s">
        <v>116</v>
      </c>
      <c r="D75" s="53">
        <v>0</v>
      </c>
      <c r="E75" s="53">
        <v>0</v>
      </c>
      <c r="F75" s="47">
        <f t="shared" si="11"/>
        <v>0</v>
      </c>
      <c r="G75" s="53">
        <v>0</v>
      </c>
      <c r="H75" s="48" t="e">
        <f t="shared" si="1"/>
        <v>#DIV/0!</v>
      </c>
      <c r="I75" s="48" t="e">
        <f t="shared" si="2"/>
        <v>#DIV/0!</v>
      </c>
      <c r="J75" s="48">
        <f t="shared" si="3"/>
        <v>0</v>
      </c>
      <c r="K75" s="55" t="e">
        <f t="shared" si="4"/>
        <v>#DIV/0!</v>
      </c>
      <c r="L75" s="10"/>
    </row>
    <row r="76" ht="26.25">
      <c r="A76" s="56" t="s">
        <v>117</v>
      </c>
      <c r="B76" s="86">
        <v>7680</v>
      </c>
      <c r="C76" s="58" t="s">
        <v>118</v>
      </c>
      <c r="D76" s="59">
        <v>0</v>
      </c>
      <c r="E76" s="59">
        <v>94800</v>
      </c>
      <c r="F76" s="47">
        <v>94800</v>
      </c>
      <c r="G76" s="59">
        <v>93481</v>
      </c>
      <c r="H76" s="48">
        <f t="shared" si="1"/>
        <v>98.608649789029528</v>
      </c>
      <c r="I76" s="48">
        <f t="shared" si="2"/>
        <v>98.608649789029528</v>
      </c>
      <c r="J76" s="48">
        <f t="shared" si="3"/>
        <v>93481</v>
      </c>
      <c r="K76" s="55" t="e">
        <f t="shared" si="4"/>
        <v>#DIV/0!</v>
      </c>
      <c r="L76" s="10"/>
    </row>
    <row r="77" ht="39" hidden="1">
      <c r="A77" s="89"/>
      <c r="B77" s="90">
        <v>7700</v>
      </c>
      <c r="C77" s="91" t="s">
        <v>119</v>
      </c>
      <c r="D77" s="92">
        <v>0</v>
      </c>
      <c r="E77" s="92">
        <v>0</v>
      </c>
      <c r="F77" s="47">
        <f t="shared" si="11"/>
        <v>0</v>
      </c>
      <c r="G77" s="92">
        <v>0</v>
      </c>
      <c r="H77" s="48" t="e">
        <f t="shared" ref="H77:H134" si="12">G77/E77*100</f>
        <v>#DIV/0!</v>
      </c>
      <c r="I77" s="48" t="e">
        <f t="shared" ref="I77:I90" si="13">G77/F77*100</f>
        <v>#DIV/0!</v>
      </c>
      <c r="J77" s="48">
        <f t="shared" ref="J77:J134" si="14">G77-D77</f>
        <v>0</v>
      </c>
      <c r="K77" s="55" t="e">
        <f t="shared" ref="K77:K134" si="15">G77/D77*100</f>
        <v>#DIV/0!</v>
      </c>
      <c r="L77" s="10"/>
    </row>
    <row r="78" s="77" customFormat="1" ht="13.5">
      <c r="A78" s="62">
        <v>8000</v>
      </c>
      <c r="B78" s="63"/>
      <c r="C78" s="64" t="s">
        <v>120</v>
      </c>
      <c r="D78" s="78">
        <f>SUM(D79:D84)</f>
        <v>3108999.5100000002</v>
      </c>
      <c r="E78" s="78">
        <f>SUM(E79:E84)</f>
        <v>16276628</v>
      </c>
      <c r="F78" s="78">
        <f t="shared" ref="F78:G78" si="16">SUM(F79:F84)</f>
        <v>14372995</v>
      </c>
      <c r="G78" s="78">
        <f t="shared" si="16"/>
        <v>10311948.82</v>
      </c>
      <c r="H78" s="41">
        <f t="shared" si="12"/>
        <v>63.354331253377552</v>
      </c>
      <c r="I78" s="41">
        <f t="shared" si="13"/>
        <v>71.745303049225299</v>
      </c>
      <c r="J78" s="41">
        <f t="shared" si="14"/>
        <v>7202949.3100000005</v>
      </c>
      <c r="K78" s="43">
        <f t="shared" si="15"/>
        <v>331.68061901688748</v>
      </c>
      <c r="L78" s="81"/>
    </row>
    <row r="79" ht="25.5">
      <c r="A79" s="44" t="s">
        <v>121</v>
      </c>
      <c r="B79" s="67">
        <v>8110</v>
      </c>
      <c r="C79" s="46" t="s">
        <v>122</v>
      </c>
      <c r="D79" s="47">
        <v>123535</v>
      </c>
      <c r="E79" s="47">
        <v>319877</v>
      </c>
      <c r="F79" s="47">
        <v>319877</v>
      </c>
      <c r="G79" s="47">
        <v>317741.29999999999</v>
      </c>
      <c r="H79" s="48">
        <f t="shared" si="12"/>
        <v>99.332337117079376</v>
      </c>
      <c r="I79" s="48">
        <f t="shared" si="13"/>
        <v>99.332337117079376</v>
      </c>
      <c r="J79" s="48">
        <f t="shared" si="14"/>
        <v>194206.29999999999</v>
      </c>
      <c r="K79" s="55">
        <f t="shared" si="15"/>
        <v>257.20751204112196</v>
      </c>
      <c r="L79" s="10"/>
    </row>
    <row r="80">
      <c r="A80" s="50" t="s">
        <v>123</v>
      </c>
      <c r="B80" s="69">
        <v>8130</v>
      </c>
      <c r="C80" s="52" t="s">
        <v>124</v>
      </c>
      <c r="D80" s="53">
        <v>2183681.3700000001</v>
      </c>
      <c r="E80" s="53">
        <v>3492785</v>
      </c>
      <c r="F80" s="47">
        <v>3239400</v>
      </c>
      <c r="G80" s="53">
        <v>2683396.0099999998</v>
      </c>
      <c r="H80" s="48">
        <f t="shared" si="12"/>
        <v>76.826830451917303</v>
      </c>
      <c r="I80" s="48">
        <f t="shared" si="13"/>
        <v>82.836204544051355</v>
      </c>
      <c r="J80" s="48">
        <f t="shared" si="14"/>
        <v>499714.63999999966</v>
      </c>
      <c r="K80" s="55">
        <f t="shared" si="15"/>
        <v>122.88404557849937</v>
      </c>
      <c r="L80" s="10"/>
    </row>
    <row r="81" ht="25.5">
      <c r="A81" s="56"/>
      <c r="B81" s="86">
        <v>8220</v>
      </c>
      <c r="C81" s="52" t="s">
        <v>125</v>
      </c>
      <c r="D81" s="59">
        <v>446551</v>
      </c>
      <c r="E81" s="59">
        <v>572000</v>
      </c>
      <c r="F81" s="47">
        <v>567000</v>
      </c>
      <c r="G81" s="59">
        <v>507195</v>
      </c>
      <c r="H81" s="48">
        <f t="shared" si="12"/>
        <v>88.670454545454547</v>
      </c>
      <c r="I81" s="48">
        <f t="shared" si="13"/>
        <v>89.452380952380949</v>
      </c>
      <c r="J81" s="48">
        <f t="shared" si="14"/>
        <v>60644</v>
      </c>
      <c r="K81" s="55">
        <f t="shared" si="15"/>
        <v>113.58053167499345</v>
      </c>
      <c r="L81" s="10"/>
    </row>
    <row r="82">
      <c r="A82" s="68">
        <v>8230</v>
      </c>
      <c r="B82" s="86">
        <v>8230</v>
      </c>
      <c r="C82" s="52" t="s">
        <v>126</v>
      </c>
      <c r="D82" s="59">
        <v>355232.14000000001</v>
      </c>
      <c r="E82" s="59">
        <v>9893236</v>
      </c>
      <c r="F82" s="47">
        <v>8247988</v>
      </c>
      <c r="G82" s="59">
        <v>6803616.5099999998</v>
      </c>
      <c r="H82" s="48">
        <f t="shared" si="12"/>
        <v>68.770385240986869</v>
      </c>
      <c r="I82" s="48">
        <f t="shared" si="13"/>
        <v>82.488196030353095</v>
      </c>
      <c r="J82" s="48">
        <f t="shared" si="14"/>
        <v>6448384.3700000001</v>
      </c>
      <c r="K82" s="55">
        <f t="shared" si="15"/>
        <v>1915.2592752446328</v>
      </c>
      <c r="L82" s="10"/>
    </row>
    <row r="83" ht="25.5" hidden="1">
      <c r="A83" s="68">
        <v>8330</v>
      </c>
      <c r="B83" s="86">
        <v>8330</v>
      </c>
      <c r="C83" s="52" t="s">
        <v>127</v>
      </c>
      <c r="D83" s="59">
        <v>0</v>
      </c>
      <c r="E83" s="59">
        <v>0</v>
      </c>
      <c r="F83" s="47">
        <f t="shared" ref="F83:F84" si="17">E83</f>
        <v>0</v>
      </c>
      <c r="G83" s="59">
        <v>0</v>
      </c>
      <c r="H83" s="48" t="e">
        <f t="shared" si="12"/>
        <v>#DIV/0!</v>
      </c>
      <c r="I83" s="48" t="e">
        <f t="shared" si="13"/>
        <v>#DIV/0!</v>
      </c>
      <c r="J83" s="48">
        <f t="shared" si="14"/>
        <v>0</v>
      </c>
      <c r="K83" s="55" t="e">
        <f t="shared" si="15"/>
        <v>#DIV/0!</v>
      </c>
      <c r="L83" s="10"/>
    </row>
    <row r="84" ht="13.5">
      <c r="A84" s="56" t="s">
        <v>128</v>
      </c>
      <c r="B84" s="86">
        <v>8710</v>
      </c>
      <c r="C84" s="58" t="s">
        <v>129</v>
      </c>
      <c r="D84" s="59">
        <v>0</v>
      </c>
      <c r="E84" s="59">
        <v>1998730</v>
      </c>
      <c r="F84" s="47">
        <f t="shared" si="17"/>
        <v>1998730</v>
      </c>
      <c r="G84" s="59">
        <v>0</v>
      </c>
      <c r="H84" s="48">
        <f t="shared" si="12"/>
        <v>0</v>
      </c>
      <c r="I84" s="48">
        <f t="shared" si="13"/>
        <v>0</v>
      </c>
      <c r="J84" s="48">
        <f t="shared" si="14"/>
        <v>0</v>
      </c>
      <c r="K84" s="55" t="e">
        <f t="shared" si="15"/>
        <v>#DIV/0!</v>
      </c>
      <c r="L84" s="10"/>
    </row>
    <row r="85" s="77" customFormat="1" ht="13.5">
      <c r="A85" s="62">
        <v>9000</v>
      </c>
      <c r="B85" s="63"/>
      <c r="C85" s="64" t="s">
        <v>130</v>
      </c>
      <c r="D85" s="78">
        <f>SUM(D86:D87)</f>
        <v>2135000</v>
      </c>
      <c r="E85" s="78">
        <f>SUM(E86:E87)</f>
        <v>4212000</v>
      </c>
      <c r="F85" s="78">
        <f>SUM(F86:F87)</f>
        <v>3792000</v>
      </c>
      <c r="G85" s="78">
        <f>SUM(G86:G87)</f>
        <v>3372000</v>
      </c>
      <c r="H85" s="41">
        <f t="shared" si="12"/>
        <v>80.056980056980052</v>
      </c>
      <c r="I85" s="41">
        <f t="shared" si="13"/>
        <v>88.924050632911388</v>
      </c>
      <c r="J85" s="41">
        <f t="shared" si="14"/>
        <v>1237000</v>
      </c>
      <c r="K85" s="43">
        <f t="shared" si="15"/>
        <v>157.93911007025761</v>
      </c>
      <c r="L85" s="81"/>
    </row>
    <row r="86">
      <c r="A86" s="44" t="s">
        <v>131</v>
      </c>
      <c r="B86" s="69">
        <v>9770</v>
      </c>
      <c r="C86" s="52" t="s">
        <v>132</v>
      </c>
      <c r="D86" s="53">
        <v>2035000</v>
      </c>
      <c r="E86" s="53">
        <v>3190000</v>
      </c>
      <c r="F86" s="53">
        <v>2770000</v>
      </c>
      <c r="G86" s="53">
        <v>2770000</v>
      </c>
      <c r="H86" s="54">
        <f t="shared" si="12"/>
        <v>86.83385579937304</v>
      </c>
      <c r="I86" s="54">
        <f t="shared" si="13"/>
        <v>100</v>
      </c>
      <c r="J86" s="54">
        <f t="shared" si="14"/>
        <v>735000</v>
      </c>
      <c r="K86" s="55">
        <f t="shared" si="15"/>
        <v>136.11793611793613</v>
      </c>
      <c r="L86" s="10"/>
    </row>
    <row r="87" ht="39">
      <c r="A87" s="50" t="s">
        <v>133</v>
      </c>
      <c r="B87" s="73">
        <v>9800</v>
      </c>
      <c r="C87" s="46" t="s">
        <v>134</v>
      </c>
      <c r="D87" s="75">
        <v>100000</v>
      </c>
      <c r="E87" s="75">
        <v>1022000</v>
      </c>
      <c r="F87" s="53">
        <f>E87</f>
        <v>1022000</v>
      </c>
      <c r="G87" s="75">
        <v>602000</v>
      </c>
      <c r="H87" s="87">
        <f t="shared" si="12"/>
        <v>58.904109589041099</v>
      </c>
      <c r="I87" s="87">
        <f t="shared" si="13"/>
        <v>58.904109589041099</v>
      </c>
      <c r="J87" s="54">
        <f t="shared" si="14"/>
        <v>502000</v>
      </c>
      <c r="K87" s="55">
        <f t="shared" si="15"/>
        <v>602</v>
      </c>
      <c r="L87" s="10"/>
    </row>
    <row r="88" ht="16.5">
      <c r="A88" s="82">
        <v>9800</v>
      </c>
      <c r="B88" s="93"/>
      <c r="C88" s="94" t="s">
        <v>135</v>
      </c>
      <c r="D88" s="95">
        <f>D13+D17+D39+D50+D56+D61+D68+D78+D85+D35</f>
        <v>147867316.59</v>
      </c>
      <c r="E88" s="95">
        <f>E13+E17+E39+E50+E56+E61+E68+E78+E85+E35</f>
        <v>269087685.98000002</v>
      </c>
      <c r="F88" s="95">
        <f>F13+F17+F39+F50+F56+F61+F68+F78+F85+F35</f>
        <v>229532379.97999999</v>
      </c>
      <c r="G88" s="95">
        <f>G13+G17+G39+G50+G56+G61+G68+G78+G85+G35</f>
        <v>190884377.89999998</v>
      </c>
      <c r="H88" s="96">
        <f t="shared" si="12"/>
        <v>70.937611732328577</v>
      </c>
      <c r="I88" s="96">
        <f t="shared" si="13"/>
        <v>83.16228756772027</v>
      </c>
      <c r="J88" s="96">
        <f t="shared" si="14"/>
        <v>43017061.309999973</v>
      </c>
      <c r="K88" s="97">
        <f t="shared" si="15"/>
        <v>129.09166291918029</v>
      </c>
      <c r="L88" s="10"/>
    </row>
    <row r="89" ht="16.5">
      <c r="A89" s="98" t="s">
        <v>136</v>
      </c>
      <c r="B89" s="99"/>
      <c r="C89" s="100" t="s">
        <v>137</v>
      </c>
      <c r="D89" s="101"/>
      <c r="E89" s="101"/>
      <c r="F89" s="101"/>
      <c r="G89" s="101"/>
      <c r="H89" s="102"/>
      <c r="I89" s="102"/>
      <c r="J89" s="102"/>
      <c r="K89" s="103"/>
      <c r="L89" s="10"/>
    </row>
    <row r="90" s="1" customFormat="1" ht="26.25">
      <c r="A90" s="104"/>
      <c r="B90" s="105">
        <v>8831</v>
      </c>
      <c r="C90" s="106" t="s">
        <v>138</v>
      </c>
      <c r="D90" s="107">
        <v>0</v>
      </c>
      <c r="E90" s="107">
        <v>247500</v>
      </c>
      <c r="F90" s="107">
        <v>185625</v>
      </c>
      <c r="G90" s="107">
        <v>0</v>
      </c>
      <c r="H90" s="87">
        <f t="shared" si="12"/>
        <v>0</v>
      </c>
      <c r="I90" s="87">
        <f t="shared" si="13"/>
        <v>0</v>
      </c>
      <c r="J90" s="54">
        <f t="shared" si="14"/>
        <v>0</v>
      </c>
      <c r="K90" s="55" t="e">
        <f t="shared" si="15"/>
        <v>#DIV/0!</v>
      </c>
      <c r="L90" s="10"/>
    </row>
    <row r="91" ht="13.5">
      <c r="A91" s="108">
        <v>8831</v>
      </c>
      <c r="B91" s="109"/>
      <c r="C91" s="110" t="s">
        <v>139</v>
      </c>
      <c r="D91" s="111"/>
      <c r="E91" s="111"/>
      <c r="F91" s="111"/>
      <c r="G91" s="112"/>
      <c r="H91" s="113"/>
      <c r="I91" s="113"/>
      <c r="J91" s="113"/>
      <c r="K91" s="114"/>
      <c r="L91" s="10"/>
    </row>
    <row r="92" s="77" customFormat="1" ht="15.75" customHeight="1">
      <c r="A92" s="115"/>
      <c r="B92" s="116">
        <v>200000</v>
      </c>
      <c r="C92" s="117" t="s">
        <v>140</v>
      </c>
      <c r="D92" s="118"/>
      <c r="E92" s="118">
        <f>E93</f>
        <v>-11984973.119999999</v>
      </c>
      <c r="F92" s="118"/>
      <c r="G92" s="118">
        <f>G93</f>
        <v>1810903.2799999993</v>
      </c>
      <c r="H92" s="119">
        <f t="shared" si="12"/>
        <v>-15.109781739752451</v>
      </c>
      <c r="I92" s="119"/>
      <c r="J92" s="119"/>
      <c r="K92" s="120"/>
      <c r="L92" s="81"/>
    </row>
    <row r="93" s="77" customFormat="1">
      <c r="A93" s="121">
        <v>200000</v>
      </c>
      <c r="B93" s="122">
        <v>208000</v>
      </c>
      <c r="C93" s="123" t="s">
        <v>141</v>
      </c>
      <c r="D93" s="124"/>
      <c r="E93" s="124">
        <f>E94+E97</f>
        <v>-11984973.119999999</v>
      </c>
      <c r="F93" s="118"/>
      <c r="G93" s="124">
        <f>G94+G97</f>
        <v>1810903.2799999993</v>
      </c>
      <c r="H93" s="119">
        <f t="shared" si="12"/>
        <v>-15.109781739752451</v>
      </c>
      <c r="I93" s="119"/>
      <c r="J93" s="119"/>
      <c r="K93" s="120"/>
      <c r="L93" s="81"/>
    </row>
    <row r="94">
      <c r="A94" s="125">
        <v>208000</v>
      </c>
      <c r="B94" s="126">
        <v>208100</v>
      </c>
      <c r="C94" s="127" t="s">
        <v>142</v>
      </c>
      <c r="D94" s="128"/>
      <c r="E94" s="128">
        <v>14727980.439999999</v>
      </c>
      <c r="F94" s="129"/>
      <c r="G94" s="128">
        <v>14924521.029999999</v>
      </c>
      <c r="H94" s="54">
        <f t="shared" si="12"/>
        <v>101.33447074295543</v>
      </c>
      <c r="I94" s="54"/>
      <c r="J94" s="54"/>
      <c r="K94" s="130"/>
      <c r="L94" s="10"/>
    </row>
    <row r="95">
      <c r="A95" s="131">
        <v>208100</v>
      </c>
      <c r="B95" s="126">
        <v>208200</v>
      </c>
      <c r="C95" s="127" t="s">
        <v>143</v>
      </c>
      <c r="D95" s="128"/>
      <c r="E95" s="128">
        <v>0</v>
      </c>
      <c r="F95" s="129"/>
      <c r="G95" s="128">
        <v>36940606.859999999</v>
      </c>
      <c r="H95" s="54" t="e">
        <f t="shared" si="12"/>
        <v>#DIV/0!</v>
      </c>
      <c r="I95" s="54"/>
      <c r="J95" s="54"/>
      <c r="K95" s="130"/>
      <c r="L95" s="10"/>
    </row>
    <row r="96">
      <c r="A96" s="131"/>
      <c r="B96" s="126">
        <v>208340</v>
      </c>
      <c r="C96" s="127" t="s">
        <v>144</v>
      </c>
      <c r="D96" s="128"/>
      <c r="E96" s="128"/>
      <c r="F96" s="129"/>
      <c r="G96" s="128">
        <v>-156690.78</v>
      </c>
      <c r="H96" s="54" t="e">
        <f t="shared" si="12"/>
        <v>#DIV/0!</v>
      </c>
      <c r="I96" s="54"/>
      <c r="J96" s="54"/>
      <c r="K96" s="130"/>
      <c r="L96" s="10"/>
    </row>
    <row r="97" ht="25.5">
      <c r="A97" s="131"/>
      <c r="B97" s="126">
        <v>208400</v>
      </c>
      <c r="C97" s="127" t="s">
        <v>145</v>
      </c>
      <c r="D97" s="128"/>
      <c r="E97" s="128">
        <v>-26712953.559999999</v>
      </c>
      <c r="F97" s="129"/>
      <c r="G97" s="128">
        <v>-13113617.75</v>
      </c>
      <c r="H97" s="54">
        <f t="shared" si="12"/>
        <v>49.090856690726795</v>
      </c>
      <c r="I97" s="54"/>
      <c r="J97" s="54"/>
      <c r="K97" s="130"/>
      <c r="L97" s="10"/>
    </row>
    <row r="98" s="77" customFormat="1">
      <c r="A98" s="125">
        <v>208400</v>
      </c>
      <c r="B98" s="122">
        <v>600000</v>
      </c>
      <c r="C98" s="123" t="s">
        <v>146</v>
      </c>
      <c r="D98" s="124"/>
      <c r="E98" s="124">
        <f>E99</f>
        <v>-11984973.119999999</v>
      </c>
      <c r="F98" s="118"/>
      <c r="G98" s="124">
        <f>G99</f>
        <v>1810903.2799999993</v>
      </c>
      <c r="H98" s="119">
        <f t="shared" si="12"/>
        <v>-15.109781739752451</v>
      </c>
      <c r="I98" s="119"/>
      <c r="J98" s="119"/>
      <c r="K98" s="120"/>
      <c r="L98" s="81"/>
    </row>
    <row r="99" s="77" customFormat="1">
      <c r="A99" s="125">
        <v>600000</v>
      </c>
      <c r="B99" s="122">
        <v>602000</v>
      </c>
      <c r="C99" s="123" t="s">
        <v>147</v>
      </c>
      <c r="D99" s="124"/>
      <c r="E99" s="124">
        <f>E100+E103</f>
        <v>-11984973.119999999</v>
      </c>
      <c r="F99" s="118"/>
      <c r="G99" s="124">
        <f>G100+G103</f>
        <v>1810903.2799999993</v>
      </c>
      <c r="H99" s="119">
        <f t="shared" si="12"/>
        <v>-15.109781739752451</v>
      </c>
      <c r="I99" s="119"/>
      <c r="J99" s="119"/>
      <c r="K99" s="120"/>
      <c r="L99" s="81"/>
    </row>
    <row r="100">
      <c r="A100" s="125">
        <v>602000</v>
      </c>
      <c r="B100" s="126">
        <v>602100</v>
      </c>
      <c r="C100" s="127" t="s">
        <v>142</v>
      </c>
      <c r="D100" s="128"/>
      <c r="E100" s="128">
        <v>14727980.439999999</v>
      </c>
      <c r="F100" s="129"/>
      <c r="G100" s="128">
        <v>14924521.029999999</v>
      </c>
      <c r="H100" s="54">
        <f t="shared" si="12"/>
        <v>101.33447074295543</v>
      </c>
      <c r="I100" s="54"/>
      <c r="J100" s="54"/>
      <c r="K100" s="130"/>
      <c r="L100" s="10"/>
    </row>
    <row r="101">
      <c r="A101" s="131">
        <v>602100</v>
      </c>
      <c r="B101" s="126">
        <v>602200</v>
      </c>
      <c r="C101" s="127" t="s">
        <v>143</v>
      </c>
      <c r="D101" s="128"/>
      <c r="E101" s="128">
        <v>0</v>
      </c>
      <c r="F101" s="129"/>
      <c r="G101" s="128">
        <v>36940606.859999999</v>
      </c>
      <c r="H101" s="54" t="e">
        <f t="shared" si="12"/>
        <v>#DIV/0!</v>
      </c>
      <c r="I101" s="54"/>
      <c r="J101" s="54"/>
      <c r="K101" s="130"/>
      <c r="L101" s="10"/>
    </row>
    <row r="102">
      <c r="A102" s="131"/>
      <c r="B102" s="126">
        <v>602304</v>
      </c>
      <c r="C102" s="127" t="s">
        <v>144</v>
      </c>
      <c r="D102" s="128"/>
      <c r="E102" s="128"/>
      <c r="F102" s="129"/>
      <c r="G102" s="128">
        <v>-156690.78</v>
      </c>
      <c r="H102" s="54" t="e">
        <f t="shared" si="12"/>
        <v>#DIV/0!</v>
      </c>
      <c r="I102" s="54"/>
      <c r="J102" s="54"/>
      <c r="K102" s="130"/>
      <c r="L102" s="10"/>
    </row>
    <row r="103" ht="26.25">
      <c r="A103" s="131"/>
      <c r="B103" s="126">
        <v>602400</v>
      </c>
      <c r="C103" s="127" t="s">
        <v>145</v>
      </c>
      <c r="D103" s="128"/>
      <c r="E103" s="128">
        <v>-26712953.559999999</v>
      </c>
      <c r="F103" s="129"/>
      <c r="G103" s="128">
        <v>-13113617.75</v>
      </c>
      <c r="H103" s="54">
        <f t="shared" si="12"/>
        <v>49.090856690726795</v>
      </c>
      <c r="I103" s="54"/>
      <c r="J103" s="54"/>
      <c r="K103" s="130"/>
      <c r="L103" s="10"/>
    </row>
    <row r="104" ht="13.5">
      <c r="A104" s="131">
        <v>602400</v>
      </c>
      <c r="B104" s="132"/>
      <c r="C104" s="133" t="s">
        <v>148</v>
      </c>
      <c r="D104" s="134"/>
      <c r="E104" s="134"/>
      <c r="F104" s="134"/>
      <c r="G104" s="134"/>
      <c r="H104" s="135"/>
      <c r="I104" s="135"/>
      <c r="J104" s="135"/>
      <c r="K104" s="136"/>
      <c r="L104" s="10"/>
    </row>
    <row r="105" ht="28.5" customHeight="1">
      <c r="A105" s="137"/>
      <c r="B105" s="138"/>
      <c r="C105" s="64" t="s">
        <v>23</v>
      </c>
      <c r="D105" s="78">
        <f>D106+D107+D108</f>
        <v>2441704</v>
      </c>
      <c r="E105" s="78">
        <f>E106+E107+E108</f>
        <v>8112893.8300000001</v>
      </c>
      <c r="F105" s="78">
        <f t="shared" ref="F105:G105" si="18">F106+F107+F108</f>
        <v>6098420.3700000001</v>
      </c>
      <c r="G105" s="78">
        <f t="shared" si="18"/>
        <v>8087893.8300000001</v>
      </c>
      <c r="H105" s="41">
        <f>G105/E105*100</f>
        <v>99.691848549680827</v>
      </c>
      <c r="I105" s="41">
        <f t="shared" ref="I105:I156" si="19">G105/F105*100</f>
        <v>132.62276686905398</v>
      </c>
      <c r="J105" s="41">
        <f>G105-D105</f>
        <v>5646189.8300000001</v>
      </c>
      <c r="K105" s="43">
        <f>G105/D105*100</f>
        <v>331.23973380884826</v>
      </c>
      <c r="L105" s="10"/>
    </row>
    <row r="106" s="139" customFormat="1" ht="51.75">
      <c r="A106" s="140" t="s">
        <v>22</v>
      </c>
      <c r="B106" s="45" t="s">
        <v>24</v>
      </c>
      <c r="C106" s="46" t="s">
        <v>25</v>
      </c>
      <c r="D106" s="47">
        <v>0</v>
      </c>
      <c r="E106" s="47">
        <v>61669</v>
      </c>
      <c r="F106" s="47">
        <v>60001.75</v>
      </c>
      <c r="G106" s="47">
        <v>36669</v>
      </c>
      <c r="H106" s="141">
        <f t="shared" si="12"/>
        <v>59.460993367818517</v>
      </c>
      <c r="I106" s="142">
        <f t="shared" si="19"/>
        <v>61.113217531155342</v>
      </c>
      <c r="J106" s="141">
        <f t="shared" si="14"/>
        <v>36669</v>
      </c>
      <c r="K106" s="143" t="e">
        <f t="shared" si="15"/>
        <v>#DIV/0!</v>
      </c>
      <c r="L106" s="144"/>
    </row>
    <row r="107" s="1" customFormat="1" ht="38.25" hidden="1">
      <c r="A107" s="44" t="s">
        <v>24</v>
      </c>
      <c r="B107" s="51" t="s">
        <v>26</v>
      </c>
      <c r="C107" s="52" t="s">
        <v>27</v>
      </c>
      <c r="D107" s="53">
        <v>0</v>
      </c>
      <c r="E107" s="53">
        <v>0</v>
      </c>
      <c r="F107" s="47">
        <f>E107</f>
        <v>0</v>
      </c>
      <c r="G107" s="53">
        <v>0</v>
      </c>
      <c r="H107" s="145" t="e">
        <f t="shared" si="12"/>
        <v>#DIV/0!</v>
      </c>
      <c r="I107" s="146" t="e">
        <f t="shared" si="19"/>
        <v>#DIV/0!</v>
      </c>
      <c r="J107" s="145">
        <f t="shared" si="14"/>
        <v>0</v>
      </c>
      <c r="K107" s="88" t="e">
        <f t="shared" si="15"/>
        <v>#DIV/0!</v>
      </c>
      <c r="L107" s="10"/>
    </row>
    <row r="108" ht="13.5">
      <c r="A108" s="50" t="s">
        <v>26</v>
      </c>
      <c r="B108" s="147" t="s">
        <v>28</v>
      </c>
      <c r="C108" s="74" t="s">
        <v>29</v>
      </c>
      <c r="D108" s="75">
        <v>2441704</v>
      </c>
      <c r="E108" s="75">
        <v>8051224.8300000001</v>
      </c>
      <c r="F108" s="47">
        <v>6038418.6200000001</v>
      </c>
      <c r="G108" s="75">
        <v>8051224.8300000001</v>
      </c>
      <c r="H108" s="148">
        <f t="shared" si="12"/>
        <v>100</v>
      </c>
      <c r="I108" s="149">
        <f t="shared" si="19"/>
        <v>133.33333338853541</v>
      </c>
      <c r="J108" s="148">
        <f t="shared" si="14"/>
        <v>5609520.8300000001</v>
      </c>
      <c r="K108" s="150">
        <f t="shared" si="15"/>
        <v>329.73795472342266</v>
      </c>
      <c r="L108" s="10"/>
    </row>
    <row r="109" ht="13.5">
      <c r="A109" s="151" t="s">
        <v>28</v>
      </c>
      <c r="B109" s="63"/>
      <c r="C109" s="64" t="s">
        <v>30</v>
      </c>
      <c r="D109" s="152">
        <f>D110+D111+D114+D112+D113+D115+D116+D117</f>
        <v>2255130.0800000001</v>
      </c>
      <c r="E109" s="152">
        <f>E110+E111+E114+E112+E113+E115+E116+E117</f>
        <v>11392407.630000001</v>
      </c>
      <c r="F109" s="152">
        <f>F110+F111+F114+F112+F113+F115+F116+F117</f>
        <v>8815600.709999999</v>
      </c>
      <c r="G109" s="152">
        <f>G110+G111+G114+G112+G113+G115+G116+G117</f>
        <v>6304445.3799999999</v>
      </c>
      <c r="H109" s="41">
        <f t="shared" si="12"/>
        <v>55.339008089899252</v>
      </c>
      <c r="I109" s="79">
        <f t="shared" si="19"/>
        <v>71.514643044671217</v>
      </c>
      <c r="J109" s="41">
        <f t="shared" si="14"/>
        <v>4049315.2999999998</v>
      </c>
      <c r="K109" s="43">
        <f t="shared" si="15"/>
        <v>279.56016532758053</v>
      </c>
      <c r="L109" s="10"/>
    </row>
    <row r="110" s="1" customFormat="1" ht="13.5">
      <c r="A110" s="153">
        <v>1000</v>
      </c>
      <c r="B110" s="67">
        <v>1010</v>
      </c>
      <c r="C110" s="46" t="s">
        <v>32</v>
      </c>
      <c r="D110" s="47">
        <v>299896.15999999997</v>
      </c>
      <c r="E110" s="47">
        <v>2417576.52</v>
      </c>
      <c r="F110" s="47">
        <v>2006852.6399999999</v>
      </c>
      <c r="G110" s="47">
        <v>883374.10999999999</v>
      </c>
      <c r="H110" s="141">
        <f t="shared" si="12"/>
        <v>36.539654595917405</v>
      </c>
      <c r="I110" s="142">
        <f t="shared" si="19"/>
        <v>44.017886136373221</v>
      </c>
      <c r="J110" s="141">
        <f t="shared" si="14"/>
        <v>583477.94999999995</v>
      </c>
      <c r="K110" s="154">
        <f t="shared" si="15"/>
        <v>294.55999369915241</v>
      </c>
      <c r="L110" s="10"/>
    </row>
    <row r="111" s="1" customFormat="1" ht="25.5">
      <c r="A111" s="44" t="s">
        <v>31</v>
      </c>
      <c r="B111" s="69">
        <v>1021</v>
      </c>
      <c r="C111" s="52" t="s">
        <v>34</v>
      </c>
      <c r="D111" s="53">
        <v>262918.02000000002</v>
      </c>
      <c r="E111" s="53">
        <v>8137548.2000000002</v>
      </c>
      <c r="F111" s="47">
        <v>6158130.4000000004</v>
      </c>
      <c r="G111" s="53">
        <v>4727280.6200000001</v>
      </c>
      <c r="H111" s="145">
        <f t="shared" si="12"/>
        <v>58.092198089837431</v>
      </c>
      <c r="I111" s="146">
        <f t="shared" si="19"/>
        <v>76.764867142144311</v>
      </c>
      <c r="J111" s="145">
        <f t="shared" si="14"/>
        <v>4464362.5999999996</v>
      </c>
      <c r="K111" s="155">
        <f t="shared" si="15"/>
        <v>1798.0055608208215</v>
      </c>
      <c r="L111" s="10"/>
    </row>
    <row r="112" s="1" customFormat="1" ht="25.5" hidden="1">
      <c r="A112" s="50" t="s">
        <v>33</v>
      </c>
      <c r="B112" s="86">
        <v>1041</v>
      </c>
      <c r="C112" s="52" t="s">
        <v>149</v>
      </c>
      <c r="D112" s="59">
        <v>0</v>
      </c>
      <c r="E112" s="59">
        <v>0</v>
      </c>
      <c r="F112" s="47">
        <f t="shared" ref="F112:F117" si="20">E112</f>
        <v>0</v>
      </c>
      <c r="G112" s="59">
        <v>0</v>
      </c>
      <c r="H112" s="145" t="e">
        <f t="shared" si="12"/>
        <v>#DIV/0!</v>
      </c>
      <c r="I112" s="146" t="e">
        <f t="shared" si="19"/>
        <v>#DIV/0!</v>
      </c>
      <c r="J112" s="146">
        <f t="shared" si="14"/>
        <v>0</v>
      </c>
      <c r="K112" s="155" t="e">
        <f t="shared" si="15"/>
        <v>#DIV/0!</v>
      </c>
      <c r="L112" s="10"/>
    </row>
    <row r="113" s="1" customFormat="1" ht="25.5">
      <c r="A113" s="71">
        <v>1020</v>
      </c>
      <c r="B113" s="86">
        <v>1070</v>
      </c>
      <c r="C113" s="52" t="s">
        <v>38</v>
      </c>
      <c r="D113" s="59">
        <v>3432</v>
      </c>
      <c r="E113" s="59">
        <v>1817</v>
      </c>
      <c r="F113" s="47">
        <v>1362.75</v>
      </c>
      <c r="G113" s="59">
        <v>1817</v>
      </c>
      <c r="H113" s="145">
        <f t="shared" si="12"/>
        <v>100</v>
      </c>
      <c r="I113" s="146">
        <f t="shared" si="19"/>
        <v>133.33333333333331</v>
      </c>
      <c r="J113" s="146">
        <f t="shared" si="14"/>
        <v>-1615</v>
      </c>
      <c r="K113" s="155">
        <f t="shared" si="15"/>
        <v>52.942890442890445</v>
      </c>
      <c r="L113" s="10"/>
    </row>
    <row r="114" s="1" customFormat="1">
      <c r="A114" s="66">
        <v>1020</v>
      </c>
      <c r="B114" s="69">
        <v>1080</v>
      </c>
      <c r="C114" s="52" t="s">
        <v>40</v>
      </c>
      <c r="D114" s="53">
        <v>718</v>
      </c>
      <c r="E114" s="53">
        <v>159398.03</v>
      </c>
      <c r="F114" s="47">
        <v>119548.52</v>
      </c>
      <c r="G114" s="53">
        <v>79663.600000000006</v>
      </c>
      <c r="H114" s="145">
        <f t="shared" si="12"/>
        <v>49.977782034069058</v>
      </c>
      <c r="I114" s="146">
        <f t="shared" si="19"/>
        <v>66.637044105606662</v>
      </c>
      <c r="J114" s="146">
        <f t="shared" si="14"/>
        <v>78945.600000000006</v>
      </c>
      <c r="K114" s="155">
        <f t="shared" si="15"/>
        <v>11095.208913649025</v>
      </c>
      <c r="L114" s="10"/>
    </row>
    <row r="115" s="1" customFormat="1">
      <c r="A115" s="68">
        <v>1090</v>
      </c>
      <c r="B115" s="69">
        <v>1141</v>
      </c>
      <c r="C115" s="52" t="s">
        <v>44</v>
      </c>
      <c r="D115" s="53">
        <v>241338.89999999999</v>
      </c>
      <c r="E115" s="53">
        <v>671067.88</v>
      </c>
      <c r="F115" s="47">
        <v>525956.40000000002</v>
      </c>
      <c r="G115" s="53">
        <v>607310.05000000005</v>
      </c>
      <c r="H115" s="146">
        <f t="shared" si="12"/>
        <v>90.49904906788268</v>
      </c>
      <c r="I115" s="146">
        <f t="shared" si="19"/>
        <v>115.46775550216711</v>
      </c>
      <c r="J115" s="146">
        <f t="shared" si="14"/>
        <v>365971.15000000002</v>
      </c>
      <c r="K115" s="155">
        <f t="shared" si="15"/>
        <v>251.6420063238873</v>
      </c>
      <c r="L115" s="10"/>
    </row>
    <row r="116" s="1" customFormat="1" ht="26.25">
      <c r="A116" s="71" t="s">
        <v>39</v>
      </c>
      <c r="B116" s="69">
        <v>1151</v>
      </c>
      <c r="C116" s="52" t="s">
        <v>48</v>
      </c>
      <c r="D116" s="53">
        <v>1446827</v>
      </c>
      <c r="E116" s="53">
        <v>5000</v>
      </c>
      <c r="F116" s="47">
        <v>3750</v>
      </c>
      <c r="G116" s="53">
        <v>5000</v>
      </c>
      <c r="H116" s="146">
        <f t="shared" si="12"/>
        <v>100</v>
      </c>
      <c r="I116" s="146">
        <f t="shared" si="19"/>
        <v>133.33333333333331</v>
      </c>
      <c r="J116" s="146">
        <f t="shared" si="14"/>
        <v>-1441827</v>
      </c>
      <c r="K116" s="155">
        <f t="shared" si="15"/>
        <v>0.34558381893619622</v>
      </c>
      <c r="L116" s="10"/>
    </row>
    <row r="117" s="1" customFormat="1" ht="39" hidden="1">
      <c r="A117" s="71">
        <v>1161</v>
      </c>
      <c r="B117" s="73">
        <v>1200</v>
      </c>
      <c r="C117" s="58" t="s">
        <v>54</v>
      </c>
      <c r="D117" s="75">
        <v>0</v>
      </c>
      <c r="E117" s="75">
        <v>0</v>
      </c>
      <c r="F117" s="47">
        <f t="shared" si="20"/>
        <v>0</v>
      </c>
      <c r="G117" s="75">
        <v>0</v>
      </c>
      <c r="H117" s="146" t="e">
        <f t="shared" si="12"/>
        <v>#DIV/0!</v>
      </c>
      <c r="I117" s="146" t="e">
        <f t="shared" si="19"/>
        <v>#DIV/0!</v>
      </c>
      <c r="J117" s="146">
        <f t="shared" si="14"/>
        <v>0</v>
      </c>
      <c r="K117" s="155" t="e">
        <f t="shared" si="15"/>
        <v>#DIV/0!</v>
      </c>
      <c r="L117" s="10"/>
    </row>
    <row r="118" ht="13.5">
      <c r="A118" s="71">
        <v>1170</v>
      </c>
      <c r="B118" s="63"/>
      <c r="C118" s="64" t="s">
        <v>56</v>
      </c>
      <c r="D118" s="78">
        <f>D119+D120</f>
        <v>0</v>
      </c>
      <c r="E118" s="78">
        <f>E119+E120</f>
        <v>665250</v>
      </c>
      <c r="F118" s="78">
        <f t="shared" ref="F118:G118" si="21">F119+F120</f>
        <v>665250</v>
      </c>
      <c r="G118" s="78">
        <f t="shared" si="21"/>
        <v>656700</v>
      </c>
      <c r="H118" s="156">
        <f t="shared" si="12"/>
        <v>98.71476888387825</v>
      </c>
      <c r="I118" s="156">
        <f t="shared" si="19"/>
        <v>98.71476888387825</v>
      </c>
      <c r="J118" s="156">
        <f t="shared" si="14"/>
        <v>656700</v>
      </c>
      <c r="K118" s="157" t="e">
        <f t="shared" ref="K118:K120" si="22">G118/D118*100</f>
        <v>#DIV/0!</v>
      </c>
      <c r="L118" s="10"/>
    </row>
    <row r="119" s="1" customFormat="1" ht="26.25">
      <c r="A119" s="70"/>
      <c r="B119" s="69">
        <v>2010</v>
      </c>
      <c r="C119" s="52" t="s">
        <v>57</v>
      </c>
      <c r="D119" s="53">
        <v>0</v>
      </c>
      <c r="E119" s="53">
        <v>522450</v>
      </c>
      <c r="F119" s="53">
        <v>522450</v>
      </c>
      <c r="G119" s="53">
        <v>513900</v>
      </c>
      <c r="H119" s="145">
        <f t="shared" ref="H119:H120" si="23">G119/E119*100</f>
        <v>98.363479758828603</v>
      </c>
      <c r="I119" s="145">
        <f t="shared" si="19"/>
        <v>98.363479758828603</v>
      </c>
      <c r="J119" s="145">
        <f t="shared" ref="J119:J120" si="24">G119-D119</f>
        <v>513900</v>
      </c>
      <c r="K119" s="158" t="e">
        <f t="shared" si="22"/>
        <v>#DIV/0!</v>
      </c>
      <c r="L119" s="10"/>
    </row>
    <row r="120" s="1" customFormat="1" ht="39">
      <c r="A120" s="153">
        <v>2000</v>
      </c>
      <c r="B120" s="73">
        <v>2111</v>
      </c>
      <c r="C120" s="74" t="s">
        <v>58</v>
      </c>
      <c r="D120" s="75">
        <v>0</v>
      </c>
      <c r="E120" s="75">
        <v>142800</v>
      </c>
      <c r="F120" s="53">
        <f>E120</f>
        <v>142800</v>
      </c>
      <c r="G120" s="75">
        <v>142800</v>
      </c>
      <c r="H120" s="145">
        <f t="shared" si="23"/>
        <v>100</v>
      </c>
      <c r="I120" s="145">
        <f t="shared" si="19"/>
        <v>100</v>
      </c>
      <c r="J120" s="145">
        <f t="shared" si="24"/>
        <v>142800</v>
      </c>
      <c r="K120" s="158" t="e">
        <f t="shared" si="22"/>
        <v>#DIV/0!</v>
      </c>
      <c r="L120" s="10"/>
    </row>
    <row r="121" ht="13.5">
      <c r="A121" s="71">
        <v>2111</v>
      </c>
      <c r="B121" s="63"/>
      <c r="C121" s="64" t="s">
        <v>60</v>
      </c>
      <c r="D121" s="152">
        <f>D122+D123+D124</f>
        <v>2829091.3600000003</v>
      </c>
      <c r="E121" s="152">
        <f>E122+E123+E124</f>
        <v>1951495.5</v>
      </c>
      <c r="F121" s="152">
        <f t="shared" ref="F121:G121" si="25">F122+F123+F124</f>
        <v>1476121.6300000001</v>
      </c>
      <c r="G121" s="152">
        <f t="shared" si="25"/>
        <v>1647105.45</v>
      </c>
      <c r="H121" s="41">
        <f t="shared" si="12"/>
        <v>84.402216146539928</v>
      </c>
      <c r="I121" s="41"/>
      <c r="J121" s="41">
        <f t="shared" si="14"/>
        <v>-1181985.9100000004</v>
      </c>
      <c r="K121" s="43">
        <f t="shared" si="15"/>
        <v>58.220299043294233</v>
      </c>
      <c r="L121" s="10"/>
    </row>
    <row r="122" s="1" customFormat="1" ht="51.75">
      <c r="A122" s="70"/>
      <c r="B122" s="67">
        <v>3104</v>
      </c>
      <c r="C122" s="46" t="s">
        <v>65</v>
      </c>
      <c r="D122" s="47">
        <v>1060726.79</v>
      </c>
      <c r="E122" s="47">
        <v>1333050</v>
      </c>
      <c r="F122" s="47">
        <v>1012287.5</v>
      </c>
      <c r="G122" s="47">
        <v>1028659.95</v>
      </c>
      <c r="H122" s="141">
        <f t="shared" si="12"/>
        <v>77.165894002475525</v>
      </c>
      <c r="I122" s="141">
        <f t="shared" si="19"/>
        <v>101.61737154711483</v>
      </c>
      <c r="J122" s="141">
        <f t="shared" si="14"/>
        <v>-32066.840000000084</v>
      </c>
      <c r="K122" s="154">
        <f t="shared" si="15"/>
        <v>96.976899207005033</v>
      </c>
      <c r="L122" s="10"/>
    </row>
    <row r="123" s="1" customFormat="1" ht="26.25">
      <c r="A123" s="153">
        <v>3000</v>
      </c>
      <c r="B123" s="86">
        <v>3121</v>
      </c>
      <c r="C123" s="58" t="s">
        <v>67</v>
      </c>
      <c r="D123" s="59">
        <v>402435</v>
      </c>
      <c r="E123" s="59">
        <v>582568.68999999994</v>
      </c>
      <c r="F123" s="47">
        <v>436926.52000000002</v>
      </c>
      <c r="G123" s="59">
        <v>582568.68999999994</v>
      </c>
      <c r="H123" s="146">
        <f t="shared" si="12"/>
        <v>100</v>
      </c>
      <c r="I123" s="142">
        <f t="shared" si="19"/>
        <v>133.33333257042852</v>
      </c>
      <c r="J123" s="146">
        <f t="shared" si="14"/>
        <v>180133.68999999994</v>
      </c>
      <c r="K123" s="159">
        <f t="shared" si="15"/>
        <v>144.76094027606939</v>
      </c>
      <c r="L123" s="10"/>
    </row>
    <row r="124" s="1" customFormat="1" ht="26.25">
      <c r="A124" s="44" t="s">
        <v>64</v>
      </c>
      <c r="B124" s="90">
        <v>3242</v>
      </c>
      <c r="C124" s="91" t="s">
        <v>72</v>
      </c>
      <c r="D124" s="92">
        <v>1365929.5700000001</v>
      </c>
      <c r="E124" s="92">
        <v>35876.809999999998</v>
      </c>
      <c r="F124" s="47">
        <v>26907.610000000001</v>
      </c>
      <c r="G124" s="92">
        <v>35876.809999999998</v>
      </c>
      <c r="H124" s="146">
        <f t="shared" si="12"/>
        <v>100</v>
      </c>
      <c r="I124" s="160">
        <f t="shared" si="19"/>
        <v>133.33332094526418</v>
      </c>
      <c r="J124" s="146">
        <f t="shared" si="14"/>
        <v>-1330052.76</v>
      </c>
      <c r="K124" s="159"/>
      <c r="L124" s="10"/>
    </row>
    <row r="125" ht="13.5">
      <c r="A125" s="56" t="s">
        <v>66</v>
      </c>
      <c r="B125" s="63"/>
      <c r="C125" s="64" t="s">
        <v>73</v>
      </c>
      <c r="D125" s="152">
        <f>D126+D127+D128+D129</f>
        <v>85250.470000000001</v>
      </c>
      <c r="E125" s="152">
        <f>E126+E127+E128+E129</f>
        <v>1155918.3999999999</v>
      </c>
      <c r="F125" s="152">
        <f>F126+F127+F128+F129</f>
        <v>884688.81000000006</v>
      </c>
      <c r="G125" s="152">
        <f>G126+G127+G128+G129</f>
        <v>865364.15000000002</v>
      </c>
      <c r="H125" s="41">
        <f t="shared" si="12"/>
        <v>74.863774986192809</v>
      </c>
      <c r="I125" s="41"/>
      <c r="J125" s="41">
        <f t="shared" si="14"/>
        <v>780113.68000000005</v>
      </c>
      <c r="K125" s="43">
        <f t="shared" si="15"/>
        <v>1015.0843156641834</v>
      </c>
      <c r="L125" s="10"/>
    </row>
    <row r="126" s="1" customFormat="1" ht="13.5">
      <c r="A126" s="89"/>
      <c r="B126" s="67">
        <v>4030</v>
      </c>
      <c r="C126" s="46" t="s">
        <v>75</v>
      </c>
      <c r="D126" s="47">
        <v>76025.580000000002</v>
      </c>
      <c r="E126" s="47">
        <v>124176.89999999999</v>
      </c>
      <c r="F126" s="47">
        <v>110882.67999999999</v>
      </c>
      <c r="G126" s="47">
        <v>124118.64999999999</v>
      </c>
      <c r="H126" s="141">
        <f t="shared" si="12"/>
        <v>99.953091114369911</v>
      </c>
      <c r="I126" s="141">
        <f t="shared" si="19"/>
        <v>111.93691386247157</v>
      </c>
      <c r="J126" s="141">
        <f t="shared" si="14"/>
        <v>48093.069999999992</v>
      </c>
      <c r="K126" s="159">
        <f t="shared" si="15"/>
        <v>163.25906359412187</v>
      </c>
      <c r="L126" s="10"/>
    </row>
    <row r="127" s="1" customFormat="1" ht="13.5">
      <c r="A127" s="153">
        <v>4000</v>
      </c>
      <c r="B127" s="69">
        <v>4040</v>
      </c>
      <c r="C127" s="52" t="s">
        <v>77</v>
      </c>
      <c r="D127" s="53">
        <v>0</v>
      </c>
      <c r="E127" s="53">
        <v>383158</v>
      </c>
      <c r="F127" s="47">
        <v>287368.5</v>
      </c>
      <c r="G127" s="53">
        <v>379158</v>
      </c>
      <c r="H127" s="141">
        <f t="shared" ref="H127:H132" si="26">G127/E127*100</f>
        <v>98.956044242844982</v>
      </c>
      <c r="I127" s="141">
        <f t="shared" si="19"/>
        <v>131.94139232379331</v>
      </c>
      <c r="J127" s="141">
        <f t="shared" ref="J127:J132" si="27">G127-D127</f>
        <v>379158</v>
      </c>
      <c r="K127" s="159" t="e">
        <f t="shared" ref="K127:K132" si="28">G127/D127*100</f>
        <v>#DIV/0!</v>
      </c>
      <c r="L127" s="10"/>
    </row>
    <row r="128" s="1" customFormat="1" ht="26.25">
      <c r="A128" s="44" t="s">
        <v>74</v>
      </c>
      <c r="B128" s="86">
        <v>4060</v>
      </c>
      <c r="C128" s="58" t="s">
        <v>79</v>
      </c>
      <c r="D128" s="59">
        <v>9224.8899999999994</v>
      </c>
      <c r="E128" s="59">
        <v>648583.5</v>
      </c>
      <c r="F128" s="47">
        <v>486437.63</v>
      </c>
      <c r="G128" s="59">
        <v>362087.5</v>
      </c>
      <c r="H128" s="141">
        <f t="shared" si="26"/>
        <v>55.827430084175745</v>
      </c>
      <c r="I128" s="141">
        <f t="shared" si="19"/>
        <v>74.436572680448265</v>
      </c>
      <c r="J128" s="141">
        <f t="shared" si="27"/>
        <v>352862.60999999999</v>
      </c>
      <c r="K128" s="159">
        <f t="shared" si="28"/>
        <v>3925.1145542114868</v>
      </c>
      <c r="L128" s="10"/>
    </row>
    <row r="129" s="1" customFormat="1" ht="13.5" hidden="1">
      <c r="A129" s="50" t="s">
        <v>76</v>
      </c>
      <c r="B129" s="90">
        <v>4082</v>
      </c>
      <c r="C129" s="91" t="s">
        <v>83</v>
      </c>
      <c r="D129" s="92">
        <v>0</v>
      </c>
      <c r="E129" s="92">
        <v>0</v>
      </c>
      <c r="F129" s="47">
        <f>E129</f>
        <v>0</v>
      </c>
      <c r="G129" s="92">
        <v>0</v>
      </c>
      <c r="H129" s="141" t="e">
        <f t="shared" si="26"/>
        <v>#DIV/0!</v>
      </c>
      <c r="I129" s="141" t="e">
        <f t="shared" si="19"/>
        <v>#DIV/0!</v>
      </c>
      <c r="J129" s="141">
        <f t="shared" si="27"/>
        <v>0</v>
      </c>
      <c r="K129" s="159" t="e">
        <f t="shared" si="28"/>
        <v>#DIV/0!</v>
      </c>
      <c r="L129" s="10"/>
    </row>
    <row r="130" ht="13.5">
      <c r="A130" s="56" t="s">
        <v>78</v>
      </c>
      <c r="B130" s="63"/>
      <c r="C130" s="64" t="s">
        <v>84</v>
      </c>
      <c r="D130" s="152">
        <f>D131+D132</f>
        <v>0</v>
      </c>
      <c r="E130" s="152">
        <f>E131+E132</f>
        <v>573.60000000000002</v>
      </c>
      <c r="F130" s="152">
        <f t="shared" ref="F130:G130" si="29">F131+F132</f>
        <v>430.19999999999999</v>
      </c>
      <c r="G130" s="152">
        <f t="shared" si="29"/>
        <v>573.60000000000002</v>
      </c>
      <c r="H130" s="41">
        <f t="shared" si="26"/>
        <v>100</v>
      </c>
      <c r="I130" s="41"/>
      <c r="J130" s="41">
        <f t="shared" si="27"/>
        <v>573.60000000000002</v>
      </c>
      <c r="K130" s="43"/>
      <c r="L130" s="10"/>
    </row>
    <row r="131" s="1" customFormat="1" ht="26.25" hidden="1">
      <c r="A131" s="89"/>
      <c r="B131" s="67">
        <v>5011</v>
      </c>
      <c r="C131" s="52" t="s">
        <v>86</v>
      </c>
      <c r="D131" s="47">
        <v>0</v>
      </c>
      <c r="E131" s="47">
        <v>0</v>
      </c>
      <c r="F131" s="47">
        <f>E131</f>
        <v>0</v>
      </c>
      <c r="G131" s="47">
        <v>0</v>
      </c>
      <c r="H131" s="141" t="e">
        <f t="shared" si="26"/>
        <v>#DIV/0!</v>
      </c>
      <c r="I131" s="141" t="e">
        <f t="shared" si="19"/>
        <v>#DIV/0!</v>
      </c>
      <c r="J131" s="141">
        <f t="shared" si="27"/>
        <v>0</v>
      </c>
      <c r="K131" s="159" t="e">
        <f t="shared" si="28"/>
        <v>#DIV/0!</v>
      </c>
      <c r="L131" s="10"/>
    </row>
    <row r="132" s="1" customFormat="1" ht="26.25">
      <c r="A132" s="153">
        <v>5000</v>
      </c>
      <c r="B132" s="90">
        <v>5031</v>
      </c>
      <c r="C132" s="91" t="s">
        <v>90</v>
      </c>
      <c r="D132" s="92">
        <v>0</v>
      </c>
      <c r="E132" s="92">
        <v>573.60000000000002</v>
      </c>
      <c r="F132" s="92">
        <v>430.19999999999999</v>
      </c>
      <c r="G132" s="92">
        <v>573.60000000000002</v>
      </c>
      <c r="H132" s="160">
        <f t="shared" si="26"/>
        <v>100</v>
      </c>
      <c r="I132" s="160">
        <f t="shared" si="19"/>
        <v>133.33333333333334</v>
      </c>
      <c r="J132" s="160">
        <f t="shared" si="27"/>
        <v>573.60000000000002</v>
      </c>
      <c r="K132" s="161" t="e">
        <f t="shared" si="28"/>
        <v>#DIV/0!</v>
      </c>
      <c r="L132" s="10"/>
    </row>
    <row r="133" ht="13.5">
      <c r="A133" s="66">
        <v>5011</v>
      </c>
      <c r="B133" s="63"/>
      <c r="C133" s="64" t="s">
        <v>92</v>
      </c>
      <c r="D133" s="152">
        <f>D135+D136+D134+D137</f>
        <v>40957.019999999997</v>
      </c>
      <c r="E133" s="152">
        <f>E135+E136+E134+E137</f>
        <v>7237483.0999999996</v>
      </c>
      <c r="F133" s="152">
        <f t="shared" ref="F133:G133" si="30">F135+F136+F134+F137</f>
        <v>7031984.0800000001</v>
      </c>
      <c r="G133" s="152">
        <f t="shared" si="30"/>
        <v>2346843.3900000001</v>
      </c>
      <c r="H133" s="41">
        <f t="shared" si="12"/>
        <v>32.426236546238016</v>
      </c>
      <c r="I133" s="41"/>
      <c r="J133" s="41">
        <f t="shared" si="14"/>
        <v>2305886.3700000001</v>
      </c>
      <c r="K133" s="43">
        <f t="shared" si="15"/>
        <v>5730.0150010913885</v>
      </c>
      <c r="L133" s="10"/>
    </row>
    <row r="134" s="1" customFormat="1" ht="39" hidden="1">
      <c r="A134" s="68">
        <v>5031</v>
      </c>
      <c r="B134" s="162">
        <v>6020</v>
      </c>
      <c r="C134" s="52" t="s">
        <v>96</v>
      </c>
      <c r="D134" s="163">
        <v>0</v>
      </c>
      <c r="E134" s="163">
        <v>0</v>
      </c>
      <c r="F134" s="128">
        <f>E134</f>
        <v>0</v>
      </c>
      <c r="G134" s="163">
        <v>0</v>
      </c>
      <c r="H134" s="141" t="e">
        <f t="shared" si="12"/>
        <v>#DIV/0!</v>
      </c>
      <c r="I134" s="141" t="e">
        <f t="shared" si="19"/>
        <v>#DIV/0!</v>
      </c>
      <c r="J134" s="141">
        <f t="shared" si="14"/>
        <v>0</v>
      </c>
      <c r="K134" s="159" t="e">
        <f t="shared" si="15"/>
        <v>#DIV/0!</v>
      </c>
      <c r="L134" s="10"/>
    </row>
    <row r="135" s="1" customFormat="1" ht="13.5">
      <c r="A135" s="153">
        <v>6000</v>
      </c>
      <c r="B135" s="69">
        <v>6030</v>
      </c>
      <c r="C135" s="52" t="s">
        <v>98</v>
      </c>
      <c r="D135" s="53">
        <v>40957.019999999997</v>
      </c>
      <c r="E135" s="53">
        <v>1334196.1000000001</v>
      </c>
      <c r="F135" s="128">
        <v>1128697.0800000001</v>
      </c>
      <c r="G135" s="53">
        <v>1102492.1000000001</v>
      </c>
      <c r="H135" s="141">
        <f t="shared" ref="H135:H167" si="31">G135/E135*100</f>
        <v>82.633437468450097</v>
      </c>
      <c r="I135" s="141">
        <f t="shared" si="19"/>
        <v>97.678298237468638</v>
      </c>
      <c r="J135" s="141">
        <f t="shared" ref="J135:J156" si="32">G135-D135</f>
        <v>1061535.0800000001</v>
      </c>
      <c r="K135" s="159">
        <f t="shared" ref="K135:K156" si="33">G135/D135*100</f>
        <v>2691.8269444407824</v>
      </c>
      <c r="L135" s="10"/>
      <c r="O135" s="1"/>
    </row>
    <row r="136" s="1" customFormat="1">
      <c r="A136" s="70">
        <v>6020</v>
      </c>
      <c r="B136" s="86">
        <v>6040</v>
      </c>
      <c r="C136" s="58" t="s">
        <v>100</v>
      </c>
      <c r="D136" s="59">
        <v>0</v>
      </c>
      <c r="E136" s="59">
        <v>5653287</v>
      </c>
      <c r="F136" s="128">
        <v>5653287</v>
      </c>
      <c r="G136" s="59">
        <v>1244351.29</v>
      </c>
      <c r="H136" s="141">
        <f t="shared" si="31"/>
        <v>22.01111123493288</v>
      </c>
      <c r="I136" s="141">
        <f t="shared" si="19"/>
        <v>22.01111123493288</v>
      </c>
      <c r="J136" s="141">
        <f t="shared" si="32"/>
        <v>1244351.29</v>
      </c>
      <c r="K136" s="159" t="e">
        <f t="shared" si="33"/>
        <v>#DIV/0!</v>
      </c>
      <c r="L136" s="10"/>
    </row>
    <row r="137" s="1" customFormat="1" ht="26.25">
      <c r="A137" s="50" t="s">
        <v>97</v>
      </c>
      <c r="B137" s="90">
        <v>6090</v>
      </c>
      <c r="C137" s="91" t="s">
        <v>104</v>
      </c>
      <c r="D137" s="164">
        <v>0</v>
      </c>
      <c r="E137" s="164">
        <v>250000</v>
      </c>
      <c r="F137" s="164">
        <f>E137</f>
        <v>250000</v>
      </c>
      <c r="G137" s="165">
        <v>0</v>
      </c>
      <c r="H137" s="141">
        <f t="shared" si="31"/>
        <v>0</v>
      </c>
      <c r="I137" s="141">
        <f t="shared" si="19"/>
        <v>0</v>
      </c>
      <c r="J137" s="141">
        <f t="shared" si="32"/>
        <v>0</v>
      </c>
      <c r="K137" s="159" t="e">
        <f t="shared" si="33"/>
        <v>#DIV/0!</v>
      </c>
      <c r="L137" s="10"/>
    </row>
    <row r="138" ht="13.5">
      <c r="A138" s="56" t="s">
        <v>99</v>
      </c>
      <c r="B138" s="63"/>
      <c r="C138" s="64" t="s">
        <v>105</v>
      </c>
      <c r="D138" s="152">
        <f>D139+D140+D141+D143+D144+D145+D142</f>
        <v>952202.38</v>
      </c>
      <c r="E138" s="152">
        <f>E139+E140+E141+E143+E144+E145+E142</f>
        <v>25689333.549999997</v>
      </c>
      <c r="F138" s="152">
        <f t="shared" ref="F138:G138" si="34">F139+F140+F141+F143+F144+F145+F142</f>
        <v>25673435.609999999</v>
      </c>
      <c r="G138" s="152">
        <f t="shared" si="34"/>
        <v>7860775.4900000002</v>
      </c>
      <c r="H138" s="41">
        <f t="shared" si="31"/>
        <v>30.599374930067043</v>
      </c>
      <c r="I138" s="41"/>
      <c r="J138" s="41">
        <f t="shared" si="32"/>
        <v>6908573.1100000003</v>
      </c>
      <c r="K138" s="43">
        <f t="shared" si="33"/>
        <v>825.53621531590795</v>
      </c>
      <c r="L138" s="10"/>
    </row>
    <row r="139" s="1" customFormat="1" ht="13.5">
      <c r="A139" s="89"/>
      <c r="B139" s="67">
        <v>7130</v>
      </c>
      <c r="C139" s="46" t="s">
        <v>150</v>
      </c>
      <c r="D139" s="47">
        <v>228200</v>
      </c>
      <c r="E139" s="47">
        <v>363631.15000000002</v>
      </c>
      <c r="F139" s="47">
        <v>363631.15000000002</v>
      </c>
      <c r="G139" s="47">
        <v>78350</v>
      </c>
      <c r="H139" s="141">
        <f t="shared" si="31"/>
        <v>21.54655892378857</v>
      </c>
      <c r="I139" s="141">
        <f t="shared" si="19"/>
        <v>21.54655892378857</v>
      </c>
      <c r="J139" s="141">
        <f t="shared" si="32"/>
        <v>-149850</v>
      </c>
      <c r="K139" s="155">
        <f t="shared" si="33"/>
        <v>34.3339176161262</v>
      </c>
      <c r="L139" s="10"/>
    </row>
    <row r="140" s="1" customFormat="1" ht="13.5">
      <c r="A140" s="153">
        <v>7000</v>
      </c>
      <c r="B140" s="69">
        <v>7321</v>
      </c>
      <c r="C140" s="52" t="s">
        <v>151</v>
      </c>
      <c r="D140" s="53">
        <v>0</v>
      </c>
      <c r="E140" s="53">
        <v>1295727</v>
      </c>
      <c r="F140" s="47">
        <f t="shared" ref="F140:F145" si="35">E140</f>
        <v>1295727</v>
      </c>
      <c r="G140" s="53">
        <v>0</v>
      </c>
      <c r="H140" s="141">
        <f t="shared" si="31"/>
        <v>0</v>
      </c>
      <c r="I140" s="141">
        <f t="shared" si="19"/>
        <v>0</v>
      </c>
      <c r="J140" s="141">
        <f t="shared" si="32"/>
        <v>0</v>
      </c>
      <c r="K140" s="159" t="e">
        <f t="shared" si="33"/>
        <v>#DIV/0!</v>
      </c>
      <c r="L140" s="10"/>
    </row>
    <row r="141" s="1" customFormat="1" ht="38.25">
      <c r="A141" s="44" t="s">
        <v>152</v>
      </c>
      <c r="B141" s="69">
        <v>7363</v>
      </c>
      <c r="C141" s="52" t="s">
        <v>153</v>
      </c>
      <c r="D141" s="53">
        <v>719202.38</v>
      </c>
      <c r="E141" s="53">
        <v>3180797.6200000001</v>
      </c>
      <c r="F141" s="47">
        <v>3180797.6200000001</v>
      </c>
      <c r="G141" s="53">
        <v>3180797.6200000001</v>
      </c>
      <c r="H141" s="141">
        <f t="shared" si="31"/>
        <v>100</v>
      </c>
      <c r="I141" s="141">
        <f t="shared" si="19"/>
        <v>100</v>
      </c>
      <c r="J141" s="141">
        <f t="shared" si="32"/>
        <v>2461595.2400000002</v>
      </c>
      <c r="K141" s="159">
        <f t="shared" si="33"/>
        <v>442.26739349778018</v>
      </c>
      <c r="L141" s="10"/>
    </row>
    <row r="142" s="1" customFormat="1" ht="63.75">
      <c r="A142" s="44"/>
      <c r="B142" s="73">
        <v>7384</v>
      </c>
      <c r="C142" s="58" t="s">
        <v>154</v>
      </c>
      <c r="D142" s="75"/>
      <c r="E142" s="75">
        <v>14845726</v>
      </c>
      <c r="F142" s="75">
        <v>14845726</v>
      </c>
      <c r="G142" s="75">
        <v>0</v>
      </c>
      <c r="H142" s="142">
        <f t="shared" si="31"/>
        <v>0</v>
      </c>
      <c r="I142" s="142">
        <f t="shared" si="19"/>
        <v>0</v>
      </c>
      <c r="J142" s="142"/>
      <c r="K142" s="159"/>
      <c r="L142" s="10"/>
    </row>
    <row r="143" s="1" customFormat="1">
      <c r="A143" s="50" t="s">
        <v>155</v>
      </c>
      <c r="B143" s="76">
        <v>7390</v>
      </c>
      <c r="C143" s="52" t="s">
        <v>108</v>
      </c>
      <c r="D143" s="53">
        <v>0</v>
      </c>
      <c r="E143" s="53">
        <v>2990750</v>
      </c>
      <c r="F143" s="53">
        <f t="shared" si="35"/>
        <v>2990750</v>
      </c>
      <c r="G143" s="53">
        <v>1747152.23</v>
      </c>
      <c r="H143" s="145">
        <f t="shared" si="31"/>
        <v>58.418531472038779</v>
      </c>
      <c r="I143" s="145">
        <f t="shared" si="19"/>
        <v>58.418531472038779</v>
      </c>
      <c r="J143" s="145">
        <f t="shared" si="32"/>
        <v>1747152.23</v>
      </c>
      <c r="K143" s="158" t="e">
        <f t="shared" si="33"/>
        <v>#DIV/0!</v>
      </c>
      <c r="L143" s="10"/>
    </row>
    <row r="144" s="1" customFormat="1" ht="26.25">
      <c r="A144" s="50" t="s">
        <v>156</v>
      </c>
      <c r="B144" s="86">
        <v>7461</v>
      </c>
      <c r="C144" s="58" t="s">
        <v>113</v>
      </c>
      <c r="D144" s="59">
        <v>4800</v>
      </c>
      <c r="E144" s="59">
        <v>3012701.7799999998</v>
      </c>
      <c r="F144" s="47">
        <v>2996803.8399999999</v>
      </c>
      <c r="G144" s="59">
        <v>2854475.6400000001</v>
      </c>
      <c r="H144" s="141">
        <f t="shared" si="31"/>
        <v>94.748031781625613</v>
      </c>
      <c r="I144" s="141">
        <f t="shared" si="19"/>
        <v>95.250666790389602</v>
      </c>
      <c r="J144" s="141">
        <f t="shared" si="32"/>
        <v>2849675.6400000001</v>
      </c>
      <c r="K144" s="159">
        <f t="shared" si="33"/>
        <v>59468.242500000008</v>
      </c>
      <c r="L144" s="10"/>
    </row>
    <row r="145" s="1" customFormat="1" ht="28.5" hidden="1" customHeight="1">
      <c r="A145" s="70"/>
      <c r="B145" s="90">
        <v>7700</v>
      </c>
      <c r="C145" s="91" t="s">
        <v>119</v>
      </c>
      <c r="D145" s="92">
        <v>0</v>
      </c>
      <c r="E145" s="92">
        <v>0</v>
      </c>
      <c r="F145" s="92">
        <f t="shared" si="35"/>
        <v>0</v>
      </c>
      <c r="G145" s="92">
        <v>0</v>
      </c>
      <c r="H145" s="141" t="e">
        <f t="shared" si="31"/>
        <v>#DIV/0!</v>
      </c>
      <c r="I145" s="141" t="e">
        <f t="shared" si="19"/>
        <v>#DIV/0!</v>
      </c>
      <c r="J145" s="141">
        <f t="shared" si="32"/>
        <v>0</v>
      </c>
      <c r="K145" s="159" t="e">
        <f t="shared" si="33"/>
        <v>#DIV/0!</v>
      </c>
      <c r="L145" s="10"/>
    </row>
    <row r="146" ht="28.5" customHeight="1">
      <c r="A146" s="70"/>
      <c r="B146" s="166"/>
      <c r="C146" s="64" t="s">
        <v>120</v>
      </c>
      <c r="D146" s="167">
        <f>D148+D150+D147+D149</f>
        <v>4956.3999999999996</v>
      </c>
      <c r="E146" s="167">
        <f>E148+E150+E147+E149</f>
        <v>8146635.3499999996</v>
      </c>
      <c r="F146" s="167">
        <f>F148+F150+F147+F149</f>
        <v>8008664.5199999996</v>
      </c>
      <c r="G146" s="167">
        <f>G148+G150+G147+G149</f>
        <v>2434815.3500000001</v>
      </c>
      <c r="H146" s="41">
        <f t="shared" si="31"/>
        <v>29.887373687346891</v>
      </c>
      <c r="I146" s="41"/>
      <c r="J146" s="41">
        <f t="shared" si="32"/>
        <v>2429858.9500000002</v>
      </c>
      <c r="K146" s="43"/>
      <c r="L146" s="10"/>
    </row>
    <row r="147" s="1" customFormat="1" ht="37.5" customHeight="1">
      <c r="A147" s="70"/>
      <c r="B147" s="168">
        <v>8110</v>
      </c>
      <c r="C147" s="169" t="s">
        <v>122</v>
      </c>
      <c r="D147" s="129">
        <v>1266.4000000000001</v>
      </c>
      <c r="E147" s="129">
        <v>302820.02000000002</v>
      </c>
      <c r="F147" s="129">
        <v>227115.01999999999</v>
      </c>
      <c r="G147" s="129">
        <v>302820.02000000002</v>
      </c>
      <c r="H147" s="145">
        <f t="shared" si="31"/>
        <v>100</v>
      </c>
      <c r="I147" s="145">
        <f t="shared" si="19"/>
        <v>133.33333039796312</v>
      </c>
      <c r="J147" s="145">
        <f t="shared" si="32"/>
        <v>301553.62</v>
      </c>
      <c r="K147" s="130">
        <f t="shared" si="33"/>
        <v>23911.877763739736</v>
      </c>
      <c r="L147" s="10"/>
    </row>
    <row r="148" s="1" customFormat="1" ht="13.5">
      <c r="A148" s="153">
        <v>8000</v>
      </c>
      <c r="B148" s="67">
        <v>8130</v>
      </c>
      <c r="C148" s="46" t="s">
        <v>124</v>
      </c>
      <c r="D148" s="47">
        <v>1536</v>
      </c>
      <c r="E148" s="53">
        <v>44540</v>
      </c>
      <c r="F148" s="128">
        <v>33405</v>
      </c>
      <c r="G148" s="53">
        <v>44540</v>
      </c>
      <c r="H148" s="145">
        <f t="shared" si="31"/>
        <v>100</v>
      </c>
      <c r="I148" s="145">
        <f t="shared" si="19"/>
        <v>133.33333333333331</v>
      </c>
      <c r="J148" s="145">
        <f t="shared" si="32"/>
        <v>43004</v>
      </c>
      <c r="K148" s="130">
        <f t="shared" si="33"/>
        <v>2899.739583333333</v>
      </c>
      <c r="L148" s="10"/>
    </row>
    <row r="149" s="1" customFormat="1">
      <c r="A149" s="170"/>
      <c r="B149" s="73">
        <v>8230</v>
      </c>
      <c r="C149" s="74" t="s">
        <v>126</v>
      </c>
      <c r="D149" s="75">
        <v>2154</v>
      </c>
      <c r="E149" s="53">
        <v>7595275.3300000001</v>
      </c>
      <c r="F149" s="128">
        <v>7595144.5</v>
      </c>
      <c r="G149" s="53">
        <v>2087455.3300000001</v>
      </c>
      <c r="H149" s="145">
        <f t="shared" si="31"/>
        <v>27.483603152013714</v>
      </c>
      <c r="I149" s="145">
        <f t="shared" si="19"/>
        <v>27.484076570235104</v>
      </c>
      <c r="J149" s="145">
        <f t="shared" si="32"/>
        <v>2085301.3300000001</v>
      </c>
      <c r="K149" s="130">
        <f t="shared" si="33"/>
        <v>96910.64670380688</v>
      </c>
      <c r="L149" s="10"/>
    </row>
    <row r="150" s="1" customFormat="1" ht="13.5">
      <c r="A150" s="44" t="s">
        <v>123</v>
      </c>
      <c r="B150" s="86">
        <v>8312</v>
      </c>
      <c r="C150" s="58" t="s">
        <v>157</v>
      </c>
      <c r="D150" s="59">
        <v>0</v>
      </c>
      <c r="E150" s="59">
        <v>204000</v>
      </c>
      <c r="F150" s="171">
        <v>153000</v>
      </c>
      <c r="G150" s="59">
        <v>0</v>
      </c>
      <c r="H150" s="145">
        <f t="shared" si="31"/>
        <v>0</v>
      </c>
      <c r="I150" s="145">
        <f t="shared" si="19"/>
        <v>0</v>
      </c>
      <c r="J150" s="145">
        <f t="shared" si="32"/>
        <v>0</v>
      </c>
      <c r="K150" s="130" t="e">
        <f t="shared" si="33"/>
        <v>#DIV/0!</v>
      </c>
      <c r="L150" s="10"/>
    </row>
    <row r="151" ht="28.5" customHeight="1">
      <c r="A151" s="70"/>
      <c r="B151" s="166"/>
      <c r="C151" s="64" t="s">
        <v>130</v>
      </c>
      <c r="D151" s="167">
        <f>D152</f>
        <v>0</v>
      </c>
      <c r="E151" s="167">
        <f t="shared" ref="E151:G151" si="36">E152</f>
        <v>750000</v>
      </c>
      <c r="F151" s="167">
        <f t="shared" si="36"/>
        <v>750000</v>
      </c>
      <c r="G151" s="167">
        <f t="shared" si="36"/>
        <v>748800</v>
      </c>
      <c r="H151" s="41">
        <f t="shared" si="31"/>
        <v>99.839999999999989</v>
      </c>
      <c r="I151" s="41"/>
      <c r="J151" s="41">
        <f t="shared" si="32"/>
        <v>748800</v>
      </c>
      <c r="K151" s="43"/>
      <c r="L151" s="10"/>
    </row>
    <row r="152" s="1" customFormat="1" ht="39">
      <c r="A152" s="89"/>
      <c r="B152" s="172">
        <v>9800</v>
      </c>
      <c r="C152" s="173" t="s">
        <v>134</v>
      </c>
      <c r="D152" s="75">
        <v>0</v>
      </c>
      <c r="E152" s="75">
        <v>750000</v>
      </c>
      <c r="F152" s="174">
        <v>750000</v>
      </c>
      <c r="G152" s="75">
        <v>748800</v>
      </c>
      <c r="H152" s="142">
        <f t="shared" si="31"/>
        <v>99.839999999999989</v>
      </c>
      <c r="I152" s="142">
        <f t="shared" si="19"/>
        <v>99.839999999999989</v>
      </c>
      <c r="J152" s="142">
        <f t="shared" si="32"/>
        <v>748800</v>
      </c>
      <c r="K152" s="175"/>
      <c r="L152" s="10"/>
    </row>
    <row r="153" ht="16.5">
      <c r="A153" s="89"/>
      <c r="B153" s="176"/>
      <c r="C153" s="177" t="s">
        <v>158</v>
      </c>
      <c r="D153" s="178">
        <f>D105+D109+D121+D125+D133+D138+D146+D130+D118+D151</f>
        <v>8609291.7100000009</v>
      </c>
      <c r="E153" s="178">
        <f t="shared" ref="E153:G153" si="37">E105+E109+E121+E125+E133+E138+E146+E130+E118+E151</f>
        <v>65101990.960000001</v>
      </c>
      <c r="F153" s="178">
        <f>F105+F109+F121+F125+F133+F138+F146+F130+F118+F151</f>
        <v>59404595.930000007</v>
      </c>
      <c r="G153" s="178">
        <f t="shared" si="37"/>
        <v>30953316.640000001</v>
      </c>
      <c r="H153" s="179">
        <f t="shared" si="31"/>
        <v>47.545883287990918</v>
      </c>
      <c r="I153" s="179">
        <f t="shared" si="19"/>
        <v>52.105929104330826</v>
      </c>
      <c r="J153" s="179">
        <f t="shared" si="32"/>
        <v>22344024.93</v>
      </c>
      <c r="K153" s="180">
        <f t="shared" si="33"/>
        <v>359.53383486874554</v>
      </c>
      <c r="L153" s="10"/>
    </row>
    <row r="154" ht="15.75">
      <c r="A154" s="56" t="s">
        <v>159</v>
      </c>
      <c r="B154" s="181"/>
      <c r="C154" s="182" t="s">
        <v>160</v>
      </c>
      <c r="D154" s="183"/>
      <c r="E154" s="183"/>
      <c r="F154" s="183"/>
      <c r="G154" s="183"/>
      <c r="H154" s="184"/>
      <c r="I154" s="184"/>
      <c r="J154" s="184"/>
      <c r="K154" s="185"/>
      <c r="L154" s="10"/>
    </row>
    <row r="155" s="1" customFormat="1" ht="26.25">
      <c r="A155" s="186" t="s">
        <v>136</v>
      </c>
      <c r="B155" s="187">
        <v>8831</v>
      </c>
      <c r="C155" s="188" t="s">
        <v>138</v>
      </c>
      <c r="D155" s="189">
        <v>0</v>
      </c>
      <c r="E155" s="189">
        <v>150000</v>
      </c>
      <c r="F155" s="189">
        <v>106000</v>
      </c>
      <c r="G155" s="189">
        <v>0</v>
      </c>
      <c r="H155" s="190">
        <f t="shared" si="31"/>
        <v>0</v>
      </c>
      <c r="I155" s="190">
        <f t="shared" si="19"/>
        <v>0</v>
      </c>
      <c r="J155" s="190">
        <f t="shared" si="32"/>
        <v>0</v>
      </c>
      <c r="K155" s="143" t="e">
        <f t="shared" si="33"/>
        <v>#DIV/0!</v>
      </c>
      <c r="L155" s="10"/>
    </row>
    <row r="156" s="1" customFormat="1" ht="26.25">
      <c r="A156" s="104"/>
      <c r="B156" s="191">
        <v>8832</v>
      </c>
      <c r="C156" s="192" t="s">
        <v>161</v>
      </c>
      <c r="D156" s="193">
        <v>0</v>
      </c>
      <c r="E156" s="193">
        <v>-150000</v>
      </c>
      <c r="F156" s="193">
        <v>-106000</v>
      </c>
      <c r="G156" s="193">
        <v>-199191.84</v>
      </c>
      <c r="H156" s="160">
        <f t="shared" si="31"/>
        <v>132.79456000000002</v>
      </c>
      <c r="I156" s="160">
        <f t="shared" si="19"/>
        <v>187.91683018867923</v>
      </c>
      <c r="J156" s="160">
        <f t="shared" si="32"/>
        <v>-199191.84</v>
      </c>
      <c r="K156" s="194" t="e">
        <f t="shared" si="33"/>
        <v>#DIV/0!</v>
      </c>
      <c r="L156" s="10"/>
    </row>
    <row r="157" ht="13.5">
      <c r="A157" s="108">
        <v>8831</v>
      </c>
      <c r="B157" s="195"/>
      <c r="C157" s="196" t="s">
        <v>162</v>
      </c>
      <c r="D157" s="197"/>
      <c r="E157" s="197"/>
      <c r="F157" s="197" t="s">
        <v>163</v>
      </c>
      <c r="G157" s="198"/>
      <c r="H157" s="199"/>
      <c r="I157" s="199"/>
      <c r="J157" s="199"/>
      <c r="K157" s="200"/>
      <c r="L157" s="10"/>
    </row>
    <row r="158" ht="13.5">
      <c r="A158" s="201">
        <v>8832</v>
      </c>
      <c r="B158" s="116">
        <v>200000</v>
      </c>
      <c r="C158" s="117" t="s">
        <v>140</v>
      </c>
      <c r="D158" s="118"/>
      <c r="E158" s="118">
        <f>E159</f>
        <v>27889422.609999999</v>
      </c>
      <c r="F158" s="118"/>
      <c r="G158" s="118">
        <f>G159</f>
        <v>-2130071.8399999999</v>
      </c>
      <c r="H158" s="202">
        <f t="shared" si="31"/>
        <v>-7.6375616296776387</v>
      </c>
      <c r="I158" s="202"/>
      <c r="J158" s="129"/>
      <c r="K158" s="203"/>
      <c r="L158" s="10"/>
    </row>
    <row r="159" s="204" customFormat="1" ht="15.75" customHeight="1">
      <c r="A159" s="205"/>
      <c r="B159" s="206">
        <v>208000</v>
      </c>
      <c r="C159" s="207" t="s">
        <v>141</v>
      </c>
      <c r="D159" s="208"/>
      <c r="E159" s="208">
        <f>E160+E162</f>
        <v>27889422.609999999</v>
      </c>
      <c r="F159" s="208"/>
      <c r="G159" s="208">
        <f>G160+G162-G161</f>
        <v>-2130071.8399999999</v>
      </c>
      <c r="H159" s="148">
        <f t="shared" si="31"/>
        <v>-7.6375616296776387</v>
      </c>
      <c r="I159" s="148"/>
      <c r="J159" s="209"/>
      <c r="K159" s="210"/>
      <c r="L159" s="211"/>
    </row>
    <row r="160" s="204" customFormat="1">
      <c r="A160" s="212">
        <v>200000</v>
      </c>
      <c r="B160" s="213">
        <v>208100</v>
      </c>
      <c r="C160" s="214" t="s">
        <v>142</v>
      </c>
      <c r="D160" s="209"/>
      <c r="E160" s="209">
        <v>1176469.05</v>
      </c>
      <c r="F160" s="209"/>
      <c r="G160" s="209">
        <v>2782900.1800000002</v>
      </c>
      <c r="H160" s="145">
        <f t="shared" si="31"/>
        <v>236.54682458497317</v>
      </c>
      <c r="I160" s="145"/>
      <c r="J160" s="209"/>
      <c r="K160" s="210"/>
      <c r="L160" s="211"/>
    </row>
    <row r="161" s="204" customFormat="1">
      <c r="A161" s="215">
        <v>208000</v>
      </c>
      <c r="B161" s="213">
        <v>208200</v>
      </c>
      <c r="C161" s="214" t="s">
        <v>143</v>
      </c>
      <c r="D161" s="209"/>
      <c r="E161" s="209">
        <v>0</v>
      </c>
      <c r="F161" s="209"/>
      <c r="G161" s="209">
        <v>18026589.77</v>
      </c>
      <c r="H161" s="145"/>
      <c r="I161" s="145"/>
      <c r="J161" s="209"/>
      <c r="K161" s="210"/>
      <c r="L161" s="211"/>
    </row>
    <row r="162" s="204" customFormat="1" ht="25.5">
      <c r="A162" s="215">
        <v>208100</v>
      </c>
      <c r="B162" s="213">
        <v>208400</v>
      </c>
      <c r="C162" s="214" t="s">
        <v>145</v>
      </c>
      <c r="D162" s="209"/>
      <c r="E162" s="209">
        <v>26712953.559999999</v>
      </c>
      <c r="F162" s="209"/>
      <c r="G162" s="209">
        <v>13113617.75</v>
      </c>
      <c r="H162" s="145">
        <f t="shared" si="31"/>
        <v>49.090856690726795</v>
      </c>
      <c r="I162" s="145"/>
      <c r="J162" s="209"/>
      <c r="K162" s="210"/>
      <c r="L162" s="211"/>
    </row>
    <row r="163" s="204" customFormat="1">
      <c r="A163" s="215"/>
      <c r="B163" s="216">
        <v>600000</v>
      </c>
      <c r="C163" s="207" t="s">
        <v>146</v>
      </c>
      <c r="D163" s="208"/>
      <c r="E163" s="208">
        <f>E164</f>
        <v>27889422.609999999</v>
      </c>
      <c r="F163" s="208"/>
      <c r="G163" s="208">
        <f>G164</f>
        <v>-2130071.8399999999</v>
      </c>
      <c r="H163" s="148">
        <f t="shared" si="31"/>
        <v>-7.6375616296776387</v>
      </c>
      <c r="I163" s="148"/>
      <c r="J163" s="209"/>
      <c r="K163" s="210"/>
      <c r="L163" s="211"/>
    </row>
    <row r="164" s="204" customFormat="1">
      <c r="A164" s="215">
        <v>208400</v>
      </c>
      <c r="B164" s="216">
        <v>602000</v>
      </c>
      <c r="C164" s="207" t="s">
        <v>147</v>
      </c>
      <c r="D164" s="208"/>
      <c r="E164" s="208">
        <f>E165+E167</f>
        <v>27889422.609999999</v>
      </c>
      <c r="F164" s="208"/>
      <c r="G164" s="208">
        <f>G165+G167-G166</f>
        <v>-2130071.8399999999</v>
      </c>
      <c r="H164" s="148">
        <f t="shared" si="31"/>
        <v>-7.6375616296776387</v>
      </c>
      <c r="I164" s="148"/>
      <c r="J164" s="209"/>
      <c r="K164" s="210"/>
      <c r="L164" s="211"/>
    </row>
    <row r="165" s="204" customFormat="1">
      <c r="A165" s="215">
        <v>600000</v>
      </c>
      <c r="B165" s="213">
        <v>602100</v>
      </c>
      <c r="C165" s="214" t="s">
        <v>142</v>
      </c>
      <c r="D165" s="209"/>
      <c r="E165" s="209">
        <v>1176469.05</v>
      </c>
      <c r="F165" s="209"/>
      <c r="G165" s="209">
        <v>2782900.1800000002</v>
      </c>
      <c r="H165" s="145">
        <f t="shared" si="31"/>
        <v>236.54682458497317</v>
      </c>
      <c r="I165" s="145"/>
      <c r="J165" s="209"/>
      <c r="K165" s="210"/>
      <c r="L165" s="211"/>
    </row>
    <row r="166" s="204" customFormat="1">
      <c r="A166" s="215">
        <v>602000</v>
      </c>
      <c r="B166" s="213">
        <v>602200</v>
      </c>
      <c r="C166" s="214" t="s">
        <v>143</v>
      </c>
      <c r="D166" s="209"/>
      <c r="E166" s="209">
        <v>0</v>
      </c>
      <c r="F166" s="209"/>
      <c r="G166" s="209">
        <v>18026589.77</v>
      </c>
      <c r="H166" s="145"/>
      <c r="I166" s="145"/>
      <c r="J166" s="209"/>
      <c r="K166" s="210"/>
      <c r="L166" s="211"/>
    </row>
    <row r="167" s="1" customFormat="1" ht="26.25">
      <c r="A167" s="131">
        <v>602100</v>
      </c>
      <c r="B167" s="217">
        <v>602400</v>
      </c>
      <c r="C167" s="218" t="s">
        <v>145</v>
      </c>
      <c r="D167" s="219"/>
      <c r="E167" s="219">
        <v>26712953.559999999</v>
      </c>
      <c r="F167" s="219"/>
      <c r="G167" s="219">
        <v>13113617.75</v>
      </c>
      <c r="H167" s="160">
        <f t="shared" si="31"/>
        <v>49.090856690726795</v>
      </c>
      <c r="I167" s="160"/>
      <c r="J167" s="219"/>
      <c r="K167" s="220"/>
      <c r="L167" s="10"/>
    </row>
    <row r="168">
      <c r="A168" s="131"/>
      <c r="B168" s="1"/>
      <c r="C168" s="1"/>
      <c r="D168" s="221"/>
      <c r="E168" s="221"/>
      <c r="F168" s="221"/>
      <c r="G168" s="221"/>
      <c r="H168" s="221"/>
      <c r="I168" s="221"/>
      <c r="J168" s="221"/>
      <c r="K168" s="221"/>
      <c r="L168" s="10"/>
    </row>
    <row r="169" hidden="1">
      <c r="A169" s="131">
        <v>602400</v>
      </c>
      <c r="B169" s="1"/>
      <c r="C169" s="1" t="s">
        <v>164</v>
      </c>
      <c r="D169" s="1"/>
      <c r="E169" s="221">
        <f>E94+[1]Лист1!$E$106+E97-E88-E95-E90</f>
        <v>-281320159.10000002</v>
      </c>
      <c r="F169" s="1"/>
      <c r="G169" s="222">
        <f>G94+[1]Лист1!$G$106+G97-G88-G95+G96</f>
        <v>-226170772.25999996</v>
      </c>
      <c r="H169" s="1"/>
      <c r="I169" s="1"/>
      <c r="J169" s="1"/>
      <c r="K169" s="1"/>
      <c r="L169" s="10"/>
    </row>
    <row r="170" hidden="1">
      <c r="A170" s="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0"/>
    </row>
    <row r="171" hidden="1">
      <c r="A171" s="7"/>
      <c r="B171" s="1"/>
      <c r="C171" s="1"/>
      <c r="D171" s="1"/>
      <c r="E171" s="222"/>
      <c r="F171" s="1"/>
      <c r="G171" s="1"/>
      <c r="H171" s="1"/>
      <c r="I171" s="1"/>
      <c r="J171" s="1"/>
      <c r="K171" s="1"/>
      <c r="L171" s="10"/>
    </row>
    <row r="172" hidden="1">
      <c r="A172" s="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0"/>
    </row>
    <row r="173" hidden="1">
      <c r="A173" s="7"/>
      <c r="B173" s="1"/>
      <c r="C173" s="1" t="s">
        <v>165</v>
      </c>
      <c r="D173" s="1"/>
      <c r="E173" s="222">
        <f>E160+[1]Лист1!$E$136+E162-E153+E155+E156-E161</f>
        <v>-30096693.07</v>
      </c>
      <c r="F173" s="1"/>
      <c r="G173" s="222">
        <f>G160+[1]Лист1!$G$136-G156-G155+G162-G153-G161</f>
        <v>-27226555.77</v>
      </c>
      <c r="H173" s="222"/>
      <c r="I173" s="222"/>
      <c r="J173" s="1"/>
      <c r="K173" s="1"/>
      <c r="L173" s="10"/>
    </row>
    <row r="174" hidden="1">
      <c r="A174" s="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0"/>
    </row>
    <row r="175" s="223" customFormat="1" ht="39.75" customHeight="1">
      <c r="A175" s="224" t="s">
        <v>166</v>
      </c>
      <c r="B175" s="225"/>
      <c r="C175" s="225"/>
      <c r="D175" s="226"/>
      <c r="E175" s="227" t="s">
        <v>167</v>
      </c>
      <c r="F175" s="228"/>
      <c r="G175" s="228"/>
      <c r="H175" s="228"/>
      <c r="I175" s="228"/>
      <c r="J175" s="229"/>
      <c r="K175" s="230"/>
      <c r="L175" s="231"/>
      <c r="M175" s="232"/>
      <c r="N175" s="232"/>
      <c r="O175" s="233"/>
      <c r="P175" s="233"/>
      <c r="Q175" s="233"/>
      <c r="R175" s="233"/>
    </row>
    <row r="178">
      <c r="D178" s="1"/>
      <c r="E178" s="221"/>
      <c r="G178" s="221"/>
    </row>
    <row r="181">
      <c r="D181" s="1"/>
      <c r="E181" s="221"/>
      <c r="G181" s="221"/>
    </row>
  </sheetData>
  <mergeCells count="15">
    <mergeCell ref="J1:K4"/>
    <mergeCell ref="A6:L6"/>
    <mergeCell ref="A7:L7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A19:A21"/>
    <mergeCell ref="A27:A29"/>
    <mergeCell ref="A175:C175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0" fitToWidth="1" horizontalDpi="600" orientation="portrait" pageOrder="downThenOver" paperSize="9" scale="54" useFirstPageNumber="0" usePrinterDefaults="1" verticalDpi="600"/>
  <headerFooter differentFirst="1"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СТАЛЬНИЧЕНКО Юрій Валерійович</cp:lastModifiedBy>
  <cp:revision>4</cp:revision>
  <dcterms:created xsi:type="dcterms:W3CDTF">2020-04-02T08:10:37Z</dcterms:created>
  <dcterms:modified xsi:type="dcterms:W3CDTF">2023-10-29T16:15:32Z</dcterms:modified>
</cp:coreProperties>
</file>