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6 квітня 2023 року\рішення\"/>
    </mc:Choice>
  </mc:AlternateContent>
  <xr:revisionPtr revIDLastSave="0" documentId="10_ncr:8100000_{D2B0802F-1F70-4BE0-8B5C-99654C484C10}" xr6:coauthVersionLast="34" xr6:coauthVersionMax="34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Print_Area" localSheetId="0">Лист1!$A$1:$K$172</definedName>
  </definedNames>
  <calcPr calcId="162913"/>
</workbook>
</file>

<file path=xl/calcChain.xml><?xml version="1.0" encoding="utf-8"?>
<calcChain xmlns="http://schemas.openxmlformats.org/spreadsheetml/2006/main">
  <c r="H64" i="1" l="1"/>
  <c r="G175" i="1" l="1"/>
  <c r="G178" i="1" l="1"/>
  <c r="E178" i="1" l="1"/>
  <c r="E175" i="1"/>
  <c r="J149" i="1" l="1"/>
  <c r="I149" i="1"/>
  <c r="H149" i="1"/>
  <c r="E148" i="1"/>
  <c r="F148" i="1"/>
  <c r="G148" i="1"/>
  <c r="D148" i="1"/>
  <c r="F142" i="1"/>
  <c r="H148" i="1" l="1"/>
  <c r="H153" i="1" l="1"/>
  <c r="I153" i="1"/>
  <c r="J153" i="1"/>
  <c r="K153" i="1"/>
  <c r="K152" i="1"/>
  <c r="J152" i="1"/>
  <c r="I152" i="1"/>
  <c r="H152" i="1"/>
  <c r="H145" i="1"/>
  <c r="J145" i="1"/>
  <c r="K145" i="1"/>
  <c r="H146" i="1"/>
  <c r="J146" i="1"/>
  <c r="K146" i="1"/>
  <c r="H147" i="1"/>
  <c r="J147" i="1"/>
  <c r="K147" i="1"/>
  <c r="K144" i="1"/>
  <c r="H144" i="1"/>
  <c r="J144" i="1"/>
  <c r="H139" i="1"/>
  <c r="J139" i="1"/>
  <c r="K139" i="1"/>
  <c r="H140" i="1"/>
  <c r="J140" i="1"/>
  <c r="K140" i="1"/>
  <c r="H141" i="1"/>
  <c r="J141" i="1"/>
  <c r="K141" i="1"/>
  <c r="H142" i="1"/>
  <c r="I142" i="1"/>
  <c r="J142" i="1"/>
  <c r="K142" i="1"/>
  <c r="J138" i="1"/>
  <c r="K138" i="1"/>
  <c r="H138" i="1"/>
  <c r="H133" i="1"/>
  <c r="J133" i="1"/>
  <c r="K133" i="1"/>
  <c r="H134" i="1"/>
  <c r="J134" i="1"/>
  <c r="K134" i="1"/>
  <c r="H135" i="1"/>
  <c r="J135" i="1"/>
  <c r="K135" i="1"/>
  <c r="K132" i="1"/>
  <c r="J132" i="1"/>
  <c r="H132" i="1"/>
  <c r="H130" i="1"/>
  <c r="J130" i="1"/>
  <c r="K130" i="1"/>
  <c r="K129" i="1"/>
  <c r="J129" i="1"/>
  <c r="H129" i="1"/>
  <c r="H125" i="1"/>
  <c r="J125" i="1"/>
  <c r="K125" i="1"/>
  <c r="H126" i="1"/>
  <c r="J126" i="1"/>
  <c r="K126" i="1"/>
  <c r="H127" i="1"/>
  <c r="J127" i="1"/>
  <c r="K127" i="1"/>
  <c r="H118" i="1"/>
  <c r="J118" i="1"/>
  <c r="K118" i="1"/>
  <c r="K117" i="1"/>
  <c r="J117" i="1"/>
  <c r="H117" i="1"/>
  <c r="G156" i="1"/>
  <c r="G161" i="1" l="1"/>
  <c r="E107" i="1" l="1"/>
  <c r="D107" i="1"/>
  <c r="D116" i="1"/>
  <c r="G116" i="1"/>
  <c r="E116" i="1"/>
  <c r="D119" i="1"/>
  <c r="G119" i="1"/>
  <c r="E119" i="1"/>
  <c r="D123" i="1"/>
  <c r="G123" i="1"/>
  <c r="I145" i="1"/>
  <c r="I146" i="1"/>
  <c r="I147" i="1"/>
  <c r="I144" i="1"/>
  <c r="F138" i="1"/>
  <c r="I138" i="1" s="1"/>
  <c r="I139" i="1"/>
  <c r="F140" i="1"/>
  <c r="I140" i="1" s="1"/>
  <c r="F141" i="1"/>
  <c r="I141" i="1" s="1"/>
  <c r="I137" i="1"/>
  <c r="F135" i="1"/>
  <c r="I135" i="1" s="1"/>
  <c r="I133" i="1"/>
  <c r="F134" i="1"/>
  <c r="I134" i="1" s="1"/>
  <c r="F132" i="1"/>
  <c r="I132" i="1" s="1"/>
  <c r="I130" i="1"/>
  <c r="F129" i="1"/>
  <c r="I129" i="1" s="1"/>
  <c r="I125" i="1"/>
  <c r="I126" i="1"/>
  <c r="F127" i="1"/>
  <c r="I127" i="1" s="1"/>
  <c r="I124" i="1"/>
  <c r="I121" i="1"/>
  <c r="F122" i="1"/>
  <c r="I122" i="1" s="1"/>
  <c r="I120" i="1"/>
  <c r="F118" i="1"/>
  <c r="I118" i="1" s="1"/>
  <c r="F117" i="1"/>
  <c r="I109" i="1"/>
  <c r="F110" i="1"/>
  <c r="I111" i="1"/>
  <c r="I113" i="1"/>
  <c r="I114" i="1"/>
  <c r="F115" i="1"/>
  <c r="I115" i="1" s="1"/>
  <c r="F105" i="1"/>
  <c r="I105" i="1" s="1"/>
  <c r="F104" i="1"/>
  <c r="H92" i="1"/>
  <c r="H94" i="1"/>
  <c r="H95" i="1"/>
  <c r="H98" i="1"/>
  <c r="H100" i="1"/>
  <c r="H101" i="1"/>
  <c r="H88" i="1"/>
  <c r="K88" i="1"/>
  <c r="J88" i="1"/>
  <c r="I88" i="1"/>
  <c r="H78" i="1"/>
  <c r="J78" i="1"/>
  <c r="K78" i="1"/>
  <c r="H79" i="1"/>
  <c r="J79" i="1"/>
  <c r="K79" i="1"/>
  <c r="H80" i="1"/>
  <c r="J80" i="1"/>
  <c r="K80" i="1"/>
  <c r="H81" i="1"/>
  <c r="J81" i="1"/>
  <c r="K81" i="1"/>
  <c r="H82" i="1"/>
  <c r="J82" i="1"/>
  <c r="K82" i="1"/>
  <c r="H68" i="1"/>
  <c r="J68" i="1"/>
  <c r="K68" i="1"/>
  <c r="H69" i="1"/>
  <c r="J69" i="1"/>
  <c r="K69" i="1"/>
  <c r="H70" i="1"/>
  <c r="J70" i="1"/>
  <c r="K70" i="1"/>
  <c r="H71" i="1"/>
  <c r="J71" i="1"/>
  <c r="K71" i="1"/>
  <c r="H72" i="1"/>
  <c r="J72" i="1"/>
  <c r="K72" i="1"/>
  <c r="H73" i="1"/>
  <c r="J73" i="1"/>
  <c r="K73" i="1"/>
  <c r="H74" i="1"/>
  <c r="J74" i="1"/>
  <c r="K74" i="1"/>
  <c r="H75" i="1"/>
  <c r="J75" i="1"/>
  <c r="K75" i="1"/>
  <c r="H62" i="1"/>
  <c r="J62" i="1"/>
  <c r="K62" i="1"/>
  <c r="H63" i="1"/>
  <c r="J63" i="1"/>
  <c r="K63" i="1"/>
  <c r="J64" i="1"/>
  <c r="K64" i="1"/>
  <c r="H65" i="1"/>
  <c r="J65" i="1"/>
  <c r="K65" i="1"/>
  <c r="H60" i="1"/>
  <c r="J60" i="1"/>
  <c r="K60" i="1"/>
  <c r="K61" i="1"/>
  <c r="H57" i="1"/>
  <c r="J57" i="1"/>
  <c r="K57" i="1"/>
  <c r="H58" i="1"/>
  <c r="J58" i="1"/>
  <c r="K58" i="1"/>
  <c r="H51" i="1"/>
  <c r="J51" i="1"/>
  <c r="K51" i="1"/>
  <c r="H52" i="1"/>
  <c r="J52" i="1"/>
  <c r="K52" i="1"/>
  <c r="H53" i="1"/>
  <c r="J53" i="1"/>
  <c r="K53" i="1"/>
  <c r="H54" i="1"/>
  <c r="J54" i="1"/>
  <c r="K54" i="1"/>
  <c r="H43" i="1"/>
  <c r="J43" i="1"/>
  <c r="K43" i="1"/>
  <c r="H44" i="1"/>
  <c r="J44" i="1"/>
  <c r="K44" i="1"/>
  <c r="H45" i="1"/>
  <c r="J45" i="1"/>
  <c r="K45" i="1"/>
  <c r="H46" i="1"/>
  <c r="J46" i="1"/>
  <c r="K46" i="1"/>
  <c r="H47" i="1"/>
  <c r="J47" i="1"/>
  <c r="K47" i="1"/>
  <c r="H48" i="1"/>
  <c r="J48" i="1"/>
  <c r="K48" i="1"/>
  <c r="H40" i="1"/>
  <c r="J40" i="1"/>
  <c r="K40" i="1"/>
  <c r="H41" i="1"/>
  <c r="J41" i="1"/>
  <c r="K41" i="1"/>
  <c r="H37" i="1"/>
  <c r="J37" i="1"/>
  <c r="K37" i="1"/>
  <c r="H38" i="1"/>
  <c r="J38" i="1"/>
  <c r="K38" i="1"/>
  <c r="H19" i="1"/>
  <c r="J19" i="1"/>
  <c r="K19" i="1"/>
  <c r="H20" i="1"/>
  <c r="J20" i="1"/>
  <c r="K20" i="1"/>
  <c r="H21" i="1"/>
  <c r="J21" i="1"/>
  <c r="K21" i="1"/>
  <c r="H22" i="1"/>
  <c r="J22" i="1"/>
  <c r="K22" i="1"/>
  <c r="H23" i="1"/>
  <c r="J23" i="1"/>
  <c r="K23" i="1"/>
  <c r="H24" i="1"/>
  <c r="J24" i="1"/>
  <c r="K24" i="1"/>
  <c r="H25" i="1"/>
  <c r="J25" i="1"/>
  <c r="K25" i="1"/>
  <c r="H26" i="1"/>
  <c r="J26" i="1"/>
  <c r="K26" i="1"/>
  <c r="H27" i="1"/>
  <c r="J27" i="1"/>
  <c r="K27" i="1"/>
  <c r="H28" i="1"/>
  <c r="J28" i="1"/>
  <c r="K28" i="1"/>
  <c r="H29" i="1"/>
  <c r="J29" i="1"/>
  <c r="K29" i="1"/>
  <c r="H30" i="1"/>
  <c r="J30" i="1"/>
  <c r="K30" i="1"/>
  <c r="H31" i="1"/>
  <c r="J31" i="1"/>
  <c r="K31" i="1"/>
  <c r="H32" i="1"/>
  <c r="J32" i="1"/>
  <c r="K32" i="1"/>
  <c r="H33" i="1"/>
  <c r="J33" i="1"/>
  <c r="K33" i="1"/>
  <c r="H34" i="1"/>
  <c r="J34" i="1"/>
  <c r="K34" i="1"/>
  <c r="H14" i="1"/>
  <c r="J14" i="1"/>
  <c r="F85" i="1"/>
  <c r="I85" i="1" s="1"/>
  <c r="I78" i="1"/>
  <c r="I79" i="1"/>
  <c r="I80" i="1"/>
  <c r="F81" i="1"/>
  <c r="I81" i="1" s="1"/>
  <c r="F82" i="1"/>
  <c r="I82" i="1" s="1"/>
  <c r="I77" i="1"/>
  <c r="F68" i="1"/>
  <c r="I68" i="1" s="1"/>
  <c r="F69" i="1"/>
  <c r="I69" i="1" s="1"/>
  <c r="I70" i="1"/>
  <c r="I71" i="1"/>
  <c r="F72" i="1"/>
  <c r="I72" i="1" s="1"/>
  <c r="F73" i="1"/>
  <c r="I73" i="1" s="1"/>
  <c r="F74" i="1"/>
  <c r="I74" i="1" s="1"/>
  <c r="F75" i="1"/>
  <c r="I75" i="1" s="1"/>
  <c r="I62" i="1"/>
  <c r="I63" i="1"/>
  <c r="I64" i="1"/>
  <c r="F65" i="1"/>
  <c r="I65" i="1" s="1"/>
  <c r="F60" i="1"/>
  <c r="I60" i="1" s="1"/>
  <c r="I58" i="1"/>
  <c r="I56" i="1"/>
  <c r="I51" i="1"/>
  <c r="I52" i="1"/>
  <c r="I53" i="1"/>
  <c r="I54" i="1"/>
  <c r="I50" i="1"/>
  <c r="F41" i="1"/>
  <c r="I41" i="1" s="1"/>
  <c r="I42" i="1"/>
  <c r="I43" i="1"/>
  <c r="I44" i="1"/>
  <c r="I45" i="1"/>
  <c r="F46" i="1"/>
  <c r="I46" i="1" s="1"/>
  <c r="F47" i="1"/>
  <c r="I47" i="1" s="1"/>
  <c r="I48" i="1"/>
  <c r="F40" i="1"/>
  <c r="I40" i="1" s="1"/>
  <c r="I37" i="1"/>
  <c r="F38" i="1"/>
  <c r="I38" i="1" s="1"/>
  <c r="I36" i="1"/>
  <c r="I19" i="1"/>
  <c r="I20" i="1"/>
  <c r="F21" i="1"/>
  <c r="I21" i="1" s="1"/>
  <c r="I23" i="1"/>
  <c r="F24" i="1"/>
  <c r="I24" i="1" s="1"/>
  <c r="I25" i="1"/>
  <c r="I26" i="1"/>
  <c r="I27" i="1"/>
  <c r="I28" i="1"/>
  <c r="F29" i="1"/>
  <c r="I29" i="1" s="1"/>
  <c r="I30" i="1"/>
  <c r="F31" i="1"/>
  <c r="I31" i="1" s="1"/>
  <c r="F32" i="1"/>
  <c r="I32" i="1" s="1"/>
  <c r="I33" i="1"/>
  <c r="F34" i="1"/>
  <c r="I34" i="1" s="1"/>
  <c r="I18" i="1"/>
  <c r="I15" i="1"/>
  <c r="I14" i="1"/>
  <c r="K115" i="1"/>
  <c r="G107" i="1"/>
  <c r="H164" i="1"/>
  <c r="H162" i="1"/>
  <c r="G160" i="1"/>
  <c r="E161" i="1"/>
  <c r="H159" i="1"/>
  <c r="H157" i="1"/>
  <c r="G155" i="1"/>
  <c r="E156" i="1"/>
  <c r="G143" i="1"/>
  <c r="F143" i="1"/>
  <c r="E143" i="1"/>
  <c r="D143" i="1"/>
  <c r="K137" i="1"/>
  <c r="J137" i="1"/>
  <c r="H137" i="1"/>
  <c r="G136" i="1"/>
  <c r="E136" i="1"/>
  <c r="G131" i="1"/>
  <c r="E131" i="1"/>
  <c r="D131" i="1"/>
  <c r="G128" i="1"/>
  <c r="E128" i="1"/>
  <c r="D128" i="1"/>
  <c r="K124" i="1"/>
  <c r="J124" i="1"/>
  <c r="H124" i="1"/>
  <c r="E123" i="1"/>
  <c r="J122" i="1"/>
  <c r="H122" i="1"/>
  <c r="K121" i="1"/>
  <c r="J121" i="1"/>
  <c r="H121" i="1"/>
  <c r="K120" i="1"/>
  <c r="J120" i="1"/>
  <c r="H120" i="1"/>
  <c r="J115" i="1"/>
  <c r="H115" i="1"/>
  <c r="K114" i="1"/>
  <c r="J114" i="1"/>
  <c r="H114" i="1"/>
  <c r="K113" i="1"/>
  <c r="J113" i="1"/>
  <c r="H113" i="1"/>
  <c r="K112" i="1"/>
  <c r="J112" i="1"/>
  <c r="H112" i="1"/>
  <c r="K111" i="1"/>
  <c r="J111" i="1"/>
  <c r="H111" i="1"/>
  <c r="K110" i="1"/>
  <c r="J110" i="1"/>
  <c r="I110" i="1"/>
  <c r="H110" i="1"/>
  <c r="K109" i="1"/>
  <c r="J109" i="1"/>
  <c r="H109" i="1"/>
  <c r="K108" i="1"/>
  <c r="J108" i="1"/>
  <c r="I108" i="1"/>
  <c r="H108" i="1"/>
  <c r="K106" i="1"/>
  <c r="J106" i="1"/>
  <c r="I106" i="1"/>
  <c r="H106" i="1"/>
  <c r="K105" i="1"/>
  <c r="J105" i="1"/>
  <c r="H105" i="1"/>
  <c r="K104" i="1"/>
  <c r="J104" i="1"/>
  <c r="I104" i="1"/>
  <c r="H104" i="1"/>
  <c r="G103" i="1"/>
  <c r="E103" i="1"/>
  <c r="D103" i="1"/>
  <c r="H99" i="1"/>
  <c r="G97" i="1"/>
  <c r="E97" i="1"/>
  <c r="E96" i="1" s="1"/>
  <c r="H93" i="1"/>
  <c r="G91" i="1"/>
  <c r="E91" i="1"/>
  <c r="E90" i="1" s="1"/>
  <c r="K85" i="1"/>
  <c r="J85" i="1"/>
  <c r="H85" i="1"/>
  <c r="K84" i="1"/>
  <c r="J84" i="1"/>
  <c r="H84" i="1"/>
  <c r="G83" i="1"/>
  <c r="E83" i="1"/>
  <c r="D83" i="1"/>
  <c r="K77" i="1"/>
  <c r="J77" i="1"/>
  <c r="H77" i="1"/>
  <c r="G76" i="1"/>
  <c r="E76" i="1"/>
  <c r="D76" i="1"/>
  <c r="K67" i="1"/>
  <c r="J67" i="1"/>
  <c r="I67" i="1"/>
  <c r="H67" i="1"/>
  <c r="G66" i="1"/>
  <c r="E66" i="1"/>
  <c r="D66" i="1"/>
  <c r="J61" i="1"/>
  <c r="I61" i="1"/>
  <c r="H61" i="1"/>
  <c r="G59" i="1"/>
  <c r="E59" i="1"/>
  <c r="D59" i="1"/>
  <c r="K56" i="1"/>
  <c r="J56" i="1"/>
  <c r="H56" i="1"/>
  <c r="G55" i="1"/>
  <c r="E55" i="1"/>
  <c r="D55" i="1"/>
  <c r="K50" i="1"/>
  <c r="J50" i="1"/>
  <c r="H50" i="1"/>
  <c r="G49" i="1"/>
  <c r="E49" i="1"/>
  <c r="D49" i="1"/>
  <c r="K42" i="1"/>
  <c r="J42" i="1"/>
  <c r="H42" i="1"/>
  <c r="G39" i="1"/>
  <c r="E39" i="1"/>
  <c r="D39" i="1"/>
  <c r="K36" i="1"/>
  <c r="J36" i="1"/>
  <c r="H36" i="1"/>
  <c r="G35" i="1"/>
  <c r="E35" i="1"/>
  <c r="D35" i="1"/>
  <c r="K18" i="1"/>
  <c r="J18" i="1"/>
  <c r="H18" i="1"/>
  <c r="G17" i="1"/>
  <c r="E17" i="1"/>
  <c r="D17" i="1"/>
  <c r="K16" i="1"/>
  <c r="J16" i="1"/>
  <c r="H16" i="1"/>
  <c r="K15" i="1"/>
  <c r="J15" i="1"/>
  <c r="H15" i="1"/>
  <c r="K14" i="1"/>
  <c r="G13" i="1"/>
  <c r="E13" i="1"/>
  <c r="D13" i="1"/>
  <c r="G150" i="1" l="1"/>
  <c r="G170" i="1" s="1"/>
  <c r="K13" i="1"/>
  <c r="E150" i="1"/>
  <c r="F116" i="1"/>
  <c r="I117" i="1"/>
  <c r="F131" i="1"/>
  <c r="F128" i="1"/>
  <c r="F123" i="1"/>
  <c r="F119" i="1"/>
  <c r="H103" i="1"/>
  <c r="F103" i="1"/>
  <c r="J103" i="1"/>
  <c r="K103" i="1"/>
  <c r="J39" i="1"/>
  <c r="K39" i="1"/>
  <c r="H17" i="1"/>
  <c r="J17" i="1"/>
  <c r="K17" i="1"/>
  <c r="H91" i="1"/>
  <c r="F136" i="1"/>
  <c r="F150" i="1" s="1"/>
  <c r="I112" i="1"/>
  <c r="F107" i="1"/>
  <c r="F13" i="1"/>
  <c r="I13" i="1" s="1"/>
  <c r="F83" i="1"/>
  <c r="I83" i="1" s="1"/>
  <c r="I84" i="1"/>
  <c r="I16" i="1"/>
  <c r="F35" i="1"/>
  <c r="I35" i="1" s="1"/>
  <c r="F55" i="1"/>
  <c r="F76" i="1"/>
  <c r="I76" i="1" s="1"/>
  <c r="F17" i="1"/>
  <c r="I17" i="1" s="1"/>
  <c r="H97" i="1"/>
  <c r="I22" i="1"/>
  <c r="I57" i="1"/>
  <c r="F59" i="1"/>
  <c r="I59" i="1" s="1"/>
  <c r="F66" i="1"/>
  <c r="I66" i="1" s="1"/>
  <c r="F49" i="1"/>
  <c r="I49" i="1" s="1"/>
  <c r="F39" i="1"/>
  <c r="I39" i="1" s="1"/>
  <c r="H13" i="1"/>
  <c r="J13" i="1"/>
  <c r="J143" i="1"/>
  <c r="J49" i="1"/>
  <c r="D136" i="1"/>
  <c r="J136" i="1" s="1"/>
  <c r="K35" i="1"/>
  <c r="H83" i="1"/>
  <c r="K119" i="1"/>
  <c r="H35" i="1"/>
  <c r="J55" i="1"/>
  <c r="J59" i="1"/>
  <c r="H131" i="1"/>
  <c r="J116" i="1"/>
  <c r="H156" i="1"/>
  <c r="J35" i="1"/>
  <c r="K66" i="1"/>
  <c r="H107" i="1"/>
  <c r="K76" i="1"/>
  <c r="J128" i="1"/>
  <c r="K131" i="1"/>
  <c r="E86" i="1"/>
  <c r="E166" i="1" s="1"/>
  <c r="H66" i="1"/>
  <c r="J107" i="1"/>
  <c r="J131" i="1"/>
  <c r="D86" i="1"/>
  <c r="J66" i="1"/>
  <c r="H119" i="1"/>
  <c r="H136" i="1"/>
  <c r="H76" i="1"/>
  <c r="K83" i="1"/>
  <c r="K123" i="1"/>
  <c r="H143" i="1"/>
  <c r="H161" i="1"/>
  <c r="H39" i="1"/>
  <c r="H49" i="1"/>
  <c r="H55" i="1"/>
  <c r="H59" i="1"/>
  <c r="G86" i="1"/>
  <c r="G90" i="1"/>
  <c r="H90" i="1" s="1"/>
  <c r="K107" i="1"/>
  <c r="H116" i="1"/>
  <c r="J119" i="1"/>
  <c r="H123" i="1"/>
  <c r="H128" i="1"/>
  <c r="E155" i="1"/>
  <c r="H155" i="1" s="1"/>
  <c r="E160" i="1"/>
  <c r="H160" i="1" s="1"/>
  <c r="K49" i="1"/>
  <c r="K59" i="1"/>
  <c r="I55" i="1"/>
  <c r="J76" i="1"/>
  <c r="J83" i="1"/>
  <c r="G96" i="1"/>
  <c r="H96" i="1" s="1"/>
  <c r="I116" i="1"/>
  <c r="J123" i="1"/>
  <c r="K55" i="1"/>
  <c r="K116" i="1"/>
  <c r="H150" i="1" l="1"/>
  <c r="E170" i="1"/>
  <c r="I150" i="1"/>
  <c r="D150" i="1"/>
  <c r="I103" i="1"/>
  <c r="I107" i="1"/>
  <c r="K136" i="1"/>
  <c r="F86" i="1"/>
  <c r="G166" i="1"/>
  <c r="H86" i="1"/>
  <c r="J86" i="1"/>
  <c r="K86" i="1"/>
  <c r="I86" i="1" l="1"/>
  <c r="J150" i="1" l="1"/>
  <c r="J148" i="1"/>
  <c r="K150" i="1" l="1"/>
</calcChain>
</file>

<file path=xl/sharedStrings.xml><?xml version="1.0" encoding="utf-8"?>
<sst xmlns="http://schemas.openxmlformats.org/spreadsheetml/2006/main" count="247" uniqueCount="167">
  <si>
    <t>Видаткова частина бюджету</t>
  </si>
  <si>
    <t>грн.</t>
  </si>
  <si>
    <t>Код, Наказ МФУ від 20.09.2017 № 793</t>
  </si>
  <si>
    <t>Код, Наказ МФУ від 17.12.2020 № 781</t>
  </si>
  <si>
    <t>Назва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</si>
  <si>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</si>
  <si>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</si>
  <si>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</si>
  <si>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</si>
  <si>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</si>
  <si>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8=к.6/к.5</t>
  </si>
  <si>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</si>
  <si>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</si>
  <si>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</si>
  <si>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</si>
  <si>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</si>
  <si>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</si>
  <si>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</si>
  <si>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</si>
  <si>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</si>
  <si>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</si>
  <si>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</si>
  <si>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</si>
  <si>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</si>
  <si>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</t>
  </si>
  <si>
    <t>Надання загальної середньої освіти закладами загальної середньої освіти (за рахунок освітньої субвенції)</t>
  </si>
  <si>
    <t>Надання загальної середньої освіти закладами загальної середньої освіти(за рахунок залишку освітньої субвенції)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</si>
  <si>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</si>
  <si>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</si>
  <si>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</si>
  <si>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</si>
  <si>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</si>
  <si>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</si>
  <si>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</si>
  <si>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</si>
  <si>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</si>
  <si>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</si>
  <si>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</si>
  <si>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</si>
  <si>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</si>
  <si>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</si>
  <si>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Забезпечення діяльності центрів професійного розвитку педагогічних працівників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</si>
  <si>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</si>
  <si>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</si>
  <si>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</si>
  <si>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</si>
  <si>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Охорона здоров'я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</si>
  <si>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</si>
  <si>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</si>
  <si>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</si>
  <si>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Соціальний захист та соціальне забезпечення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</si>
  <si>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</si>
  <si>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</si>
  <si>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</si>
  <si>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</si>
  <si>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</si>
  <si>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</si>
  <si>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</si>
  <si>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</si>
  <si>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</si>
  <si>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</si>
  <si>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</si>
  <si>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</si>
  <si>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Культура і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</si>
  <si>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</si>
  <si>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</si>
  <si>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</si>
  <si>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</si>
  <si>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</si>
  <si>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</si>
  <si>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</si>
  <si>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</si>
  <si>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</si>
  <si>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</si>
  <si>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</si>
  <si>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</si>
  <si>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</si>
  <si>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</si>
  <si>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</si>
  <si>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</si>
  <si>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</si>
  <si>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Житлово-комунальне господарство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</si>
  <si>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</si>
  <si>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</si>
  <si>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</si>
  <si>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</si>
  <si>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</si>
  <si>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</si>
  <si>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</si>
  <si>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</si>
  <si>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</si>
  <si>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</si>
  <si>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</si>
  <si>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</si>
  <si>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Економічна діяльність</t>
  </si>
  <si>
    <t>Розроблення схем планування та забудови територій (містобудівної документації)</t>
  </si>
  <si>
    <t>Розроблення комплексних планів просторового розвитку територій територіальних громад</t>
  </si>
  <si>
    <t>Розвиток мережі центрів надання адміністративних послуг</t>
  </si>
  <si>
    <t>7412</t>
  </si>
  <si>
    <t>Регулювання цін на послуги місцевого автотранспорту</t>
  </si>
  <si>
    <t>7442</t>
  </si>
  <si>
    <t>7442/7461</t>
  </si>
  <si>
    <t>Утримання та розвиток автомобільних доріг та дорожньої інфраструктури за рахунок коштів місцевого бюджету</t>
  </si>
  <si>
    <t>Реалізація заходів, спрямованих на підвищення доступності широкосмугового доступу до Інтернету в сільській місцевості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</si>
  <si>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</si>
  <si>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</si>
  <si>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</si>
  <si>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</si>
  <si>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</si>
  <si>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</si>
  <si>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</si>
  <si>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</si>
  <si>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</si>
  <si>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</si>
  <si>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Заходи та роботи з мобілізаційної підготовки місцевого значення</t>
  </si>
  <si>
    <t>Інші заходи громадського порядку та безпеки</t>
  </si>
  <si>
    <t>Інша діяльність у сфері екології та охорони природних ресурсів</t>
  </si>
  <si>
    <t>8700</t>
  </si>
  <si>
    <t>Резервний фонд місцевого бюджету</t>
  </si>
  <si>
    <t>Міжбюджетні трансферти</t>
  </si>
  <si>
    <t>9410</t>
  </si>
  <si>
    <t>9770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</si>
  <si>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</si>
  <si>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</si>
  <si>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</si>
  <si>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Усього видатків по загальному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</si>
  <si>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</si>
  <si>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</si>
  <si>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ДЖЕРЕЛА ФІНАНСУВАННЯ ДИФІЦИТУ БЮДЖЕТУ ЗФ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</si>
  <si>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</si>
  <si>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</si>
  <si>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</si>
  <si>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</si>
  <si>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</si>
  <si>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</si>
  <si>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</si>
  <si>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</si>
  <si>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Спеціальний фонд</t>
  </si>
  <si>
    <t>Надання загальної середньої освіти закладами загальної середньої освіти (залишок освітньої субвенції)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</si>
  <si>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піклувавння, осіб з їх числа</t>
  </si>
  <si>
    <t>7130</t>
  </si>
  <si>
    <t>Здійснення заходів із землеустрою</t>
  </si>
  <si>
    <t>7350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</si>
  <si>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</si>
  <si>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</si>
  <si>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8312</t>
  </si>
  <si>
    <t>Утилізація відходів</t>
  </si>
  <si>
    <t>Усього видатків по спеціальному фонду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</si>
  <si>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</si>
  <si>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</si>
  <si>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ДЖЕРЕЛА ФІНАНСУВАННЯ ДИФІЦИТУ БЮДЖЕТУ СФ</t>
  </si>
  <si>
    <t>баланс  зф</t>
  </si>
  <si>
    <t>баланс сф</t>
  </si>
  <si>
    <t>Начальник Фінансового управління
Менської міської ради</t>
  </si>
  <si>
    <t>Алла НЕРОСЛИК</t>
  </si>
  <si>
    <t>До звітних даних за 2022 рік</t>
  </si>
  <si>
    <t>Виконано за 1 квартал 2022 рік</t>
  </si>
  <si>
    <t>Бюджет на 2023 рік з урахуванням змін</t>
  </si>
  <si>
    <t xml:space="preserve">Бюджет на 1 квартал 2023 року з урахуванням змін </t>
  </si>
  <si>
    <t>Виконано за 1 квартал 2023 року</t>
  </si>
  <si>
    <t>зф</t>
  </si>
  <si>
    <t>сф</t>
  </si>
  <si>
    <t>7=к.6/к.4</t>
  </si>
  <si>
    <t>9=к.6-к.3</t>
  </si>
  <si>
    <t>10=к.6/к.3</t>
  </si>
  <si>
    <t>Додаток 2
до рішення виконавчого комітету Менської міської ради 26 квітня 2023 року № 97</t>
  </si>
  <si>
    <t>Звіт про виконання бюджету Менської ТГ за 1пр квартал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</si>
</sst>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theme="0"/>
      </patternFill>
    </fill>
    <fill>
      <patternFill patternType="solid">
        <fgColor rgb="FF66FFFF"/>
        <bgColor rgb="FF66FFFF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/>
        <bgColor rgb="FF66FFFF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0">
    <xf numFmtId="0" fontId="0" fillId="0" borderId="0" xfId="0"/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right" vertical="center" wrapText="1"/>
    </xf>
    <xf numFmtId="4" fontId="7" fillId="3" borderId="12" xfId="0" applyNumberFormat="1" applyFont="1" applyFill="1" applyBorder="1" applyAlignment="1">
      <alignment horizontal="right" vertical="center" wrapText="1"/>
    </xf>
    <xf numFmtId="0" fontId="0" fillId="0" borderId="17" xfId="0" quotePrefix="1" applyBorder="1" applyAlignment="1">
      <alignment vertical="center" wrapText="1"/>
    </xf>
    <xf numFmtId="49" fontId="9" fillId="0" borderId="18" xfId="0" quotePrefix="1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vertical="center" wrapText="1"/>
    </xf>
    <xf numFmtId="4" fontId="9" fillId="0" borderId="19" xfId="0" applyNumberFormat="1" applyFont="1" applyBorder="1" applyAlignment="1">
      <alignment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0" fontId="0" fillId="0" borderId="21" xfId="0" quotePrefix="1" applyBorder="1" applyAlignment="1">
      <alignment vertical="center" wrapText="1"/>
    </xf>
    <xf numFmtId="49" fontId="9" fillId="0" borderId="22" xfId="0" quotePrefix="1" applyNumberFormat="1" applyFont="1" applyBorder="1" applyAlignment="1">
      <alignment horizontal="right" vertical="center" wrapText="1"/>
    </xf>
    <xf numFmtId="0" fontId="9" fillId="0" borderId="23" xfId="0" applyFont="1" applyBorder="1" applyAlignment="1">
      <alignment vertical="center" wrapText="1"/>
    </xf>
    <xf numFmtId="4" fontId="9" fillId="0" borderId="23" xfId="0" applyNumberFormat="1" applyFont="1" applyBorder="1" applyAlignment="1">
      <alignment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0" fontId="0" fillId="0" borderId="25" xfId="0" quotePrefix="1" applyBorder="1" applyAlignment="1">
      <alignment vertical="center" wrapText="1"/>
    </xf>
    <xf numFmtId="49" fontId="9" fillId="0" borderId="26" xfId="0" quotePrefix="1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4" fontId="9" fillId="0" borderId="7" xfId="0" applyNumberFormat="1" applyFont="1" applyBorder="1" applyAlignment="1">
      <alignment vertical="center" wrapText="1"/>
    </xf>
    <xf numFmtId="4" fontId="9" fillId="0" borderId="7" xfId="0" applyNumberFormat="1" applyFont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 wrapText="1"/>
    </xf>
    <xf numFmtId="0" fontId="7" fillId="3" borderId="9" xfId="0" quotePrefix="1" applyFont="1" applyFill="1" applyBorder="1" applyAlignment="1">
      <alignment horizontal="center" vertical="center" wrapText="1"/>
    </xf>
    <xf numFmtId="0" fontId="8" fillId="3" borderId="10" xfId="0" quotePrefix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vertical="center" wrapText="1"/>
    </xf>
    <xf numFmtId="4" fontId="8" fillId="3" borderId="11" xfId="0" applyNumberFormat="1" applyFont="1" applyFill="1" applyBorder="1" applyAlignment="1">
      <alignment horizontal="right" vertical="center" wrapText="1"/>
    </xf>
    <xf numFmtId="0" fontId="0" fillId="0" borderId="17" xfId="0" quotePrefix="1" applyBorder="1" applyAlignment="1">
      <alignment horizontal="left" vertical="center" wrapText="1"/>
    </xf>
    <xf numFmtId="0" fontId="9" fillId="0" borderId="18" xfId="0" quotePrefix="1" applyFont="1" applyBorder="1" applyAlignment="1">
      <alignment vertical="center" wrapText="1"/>
    </xf>
    <xf numFmtId="0" fontId="0" fillId="0" borderId="25" xfId="0" quotePrefix="1" applyBorder="1" applyAlignment="1">
      <alignment horizontal="left" vertical="center" wrapText="1"/>
    </xf>
    <xf numFmtId="0" fontId="9" fillId="0" borderId="22" xfId="0" quotePrefix="1" applyFont="1" applyBorder="1" applyAlignment="1">
      <alignment vertical="center" wrapText="1"/>
    </xf>
    <xf numFmtId="0" fontId="0" fillId="0" borderId="21" xfId="0" quotePrefix="1" applyBorder="1" applyAlignment="1">
      <alignment horizontal="left" vertical="center" wrapText="1"/>
    </xf>
    <xf numFmtId="0" fontId="9" fillId="0" borderId="14" xfId="0" quotePrefix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4" fontId="9" fillId="0" borderId="15" xfId="0" applyNumberFormat="1" applyFont="1" applyBorder="1" applyAlignment="1">
      <alignment vertical="center" wrapText="1"/>
    </xf>
    <xf numFmtId="0" fontId="0" fillId="0" borderId="27" xfId="0" quotePrefix="1" applyBorder="1" applyAlignment="1">
      <alignment horizontal="left" vertical="center" wrapText="1"/>
    </xf>
    <xf numFmtId="0" fontId="9" fillId="0" borderId="23" xfId="0" quotePrefix="1" applyFont="1" applyBorder="1" applyAlignment="1">
      <alignment vertical="center" wrapText="1"/>
    </xf>
    <xf numFmtId="0" fontId="7" fillId="0" borderId="0" xfId="0" applyFont="1"/>
    <xf numFmtId="4" fontId="8" fillId="3" borderId="11" xfId="0" applyNumberFormat="1" applyFont="1" applyFill="1" applyBorder="1" applyAlignment="1">
      <alignment vertical="center" wrapText="1"/>
    </xf>
    <xf numFmtId="4" fontId="8" fillId="3" borderId="28" xfId="0" applyNumberFormat="1" applyFont="1" applyFill="1" applyBorder="1" applyAlignment="1">
      <alignment horizontal="right" vertical="center" wrapText="1"/>
    </xf>
    <xf numFmtId="4" fontId="7" fillId="3" borderId="29" xfId="0" applyNumberFormat="1" applyFont="1" applyFill="1" applyBorder="1" applyAlignment="1">
      <alignment horizontal="right" vertical="center" wrapText="1"/>
    </xf>
    <xf numFmtId="0" fontId="0" fillId="0" borderId="30" xfId="0" quotePrefix="1" applyBorder="1" applyAlignment="1">
      <alignment horizontal="left" vertical="center" wrapText="1"/>
    </xf>
    <xf numFmtId="0" fontId="7" fillId="3" borderId="31" xfId="0" quotePrefix="1" applyFont="1" applyFill="1" applyBorder="1" applyAlignment="1">
      <alignment horizontal="center" vertical="center" wrapText="1"/>
    </xf>
    <xf numFmtId="0" fontId="9" fillId="0" borderId="18" xfId="0" quotePrefix="1" applyFont="1" applyBorder="1" applyAlignment="1">
      <alignment horizontal="right" vertical="center" wrapText="1"/>
    </xf>
    <xf numFmtId="0" fontId="9" fillId="0" borderId="22" xfId="0" quotePrefix="1" applyFont="1" applyBorder="1" applyAlignment="1">
      <alignment horizontal="right" vertical="center" wrapText="1"/>
    </xf>
    <xf numFmtId="0" fontId="9" fillId="0" borderId="26" xfId="0" quotePrefix="1" applyFont="1" applyBorder="1" applyAlignment="1">
      <alignment vertical="center" wrapText="1"/>
    </xf>
    <xf numFmtId="0" fontId="0" fillId="0" borderId="0" xfId="0" quotePrefix="1" applyAlignment="1">
      <alignment vertical="center" wrapText="1"/>
    </xf>
    <xf numFmtId="0" fontId="9" fillId="0" borderId="32" xfId="0" quotePrefix="1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4" fontId="9" fillId="0" borderId="33" xfId="0" applyNumberFormat="1" applyFont="1" applyBorder="1" applyAlignment="1">
      <alignment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6" fillId="4" borderId="9" xfId="0" quotePrefix="1" applyFont="1" applyFill="1" applyBorder="1" applyAlignment="1">
      <alignment vertical="center" wrapText="1"/>
    </xf>
    <xf numFmtId="0" fontId="10" fillId="4" borderId="10" xfId="0" quotePrefix="1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4" fontId="10" fillId="4" borderId="11" xfId="0" applyNumberFormat="1" applyFont="1" applyFill="1" applyBorder="1" applyAlignment="1">
      <alignment vertical="center" wrapText="1"/>
    </xf>
    <xf numFmtId="4" fontId="10" fillId="4" borderId="11" xfId="0" applyNumberFormat="1" applyFont="1" applyFill="1" applyBorder="1" applyAlignment="1">
      <alignment horizontal="right" vertical="center" wrapText="1"/>
    </xf>
    <xf numFmtId="4" fontId="6" fillId="4" borderId="12" xfId="0" applyNumberFormat="1" applyFont="1" applyFill="1" applyBorder="1" applyAlignment="1">
      <alignment horizontal="right" vertical="center" wrapText="1"/>
    </xf>
    <xf numFmtId="0" fontId="8" fillId="2" borderId="10" xfId="0" quotePrefix="1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vertical="center" wrapText="1"/>
    </xf>
    <xf numFmtId="4" fontId="8" fillId="2" borderId="11" xfId="0" applyNumberFormat="1" applyFont="1" applyFill="1" applyBorder="1" applyAlignment="1">
      <alignment horizontal="right" vertical="center" wrapText="1"/>
    </xf>
    <xf numFmtId="4" fontId="7" fillId="2" borderId="12" xfId="0" applyNumberFormat="1" applyFont="1" applyFill="1" applyBorder="1" applyAlignment="1">
      <alignment horizontal="right" vertical="center" wrapText="1"/>
    </xf>
    <xf numFmtId="0" fontId="7" fillId="5" borderId="9" xfId="0" quotePrefix="1" applyFont="1" applyFill="1" applyBorder="1" applyAlignment="1">
      <alignment vertical="center" wrapText="1"/>
    </xf>
    <xf numFmtId="0" fontId="8" fillId="6" borderId="9" xfId="0" quotePrefix="1" applyFont="1" applyFill="1" applyBorder="1" applyAlignment="1">
      <alignment vertical="center" wrapText="1"/>
    </xf>
    <xf numFmtId="0" fontId="8" fillId="6" borderId="35" xfId="0" quotePrefix="1" applyFont="1" applyFill="1" applyBorder="1" applyAlignment="1">
      <alignment vertical="center" wrapText="1"/>
    </xf>
    <xf numFmtId="4" fontId="8" fillId="6" borderId="11" xfId="0" quotePrefix="1" applyNumberFormat="1" applyFont="1" applyFill="1" applyBorder="1" applyAlignment="1">
      <alignment vertical="center" wrapText="1"/>
    </xf>
    <xf numFmtId="4" fontId="8" fillId="6" borderId="11" xfId="0" applyNumberFormat="1" applyFont="1" applyFill="1" applyBorder="1" applyAlignment="1">
      <alignment vertical="center" wrapText="1"/>
    </xf>
    <xf numFmtId="0" fontId="8" fillId="0" borderId="18" xfId="0" applyFont="1" applyBorder="1"/>
    <xf numFmtId="0" fontId="8" fillId="0" borderId="19" xfId="0" applyFont="1" applyBorder="1" applyAlignment="1">
      <alignment wrapText="1"/>
    </xf>
    <xf numFmtId="4" fontId="8" fillId="0" borderId="19" xfId="0" applyNumberFormat="1" applyFont="1" applyBorder="1"/>
    <xf numFmtId="4" fontId="8" fillId="5" borderId="19" xfId="0" applyNumberFormat="1" applyFont="1" applyFill="1" applyBorder="1" applyAlignment="1">
      <alignment horizontal="right" vertical="center" wrapText="1"/>
    </xf>
    <xf numFmtId="4" fontId="9" fillId="0" borderId="19" xfId="0" applyNumberFormat="1" applyFont="1" applyBorder="1"/>
    <xf numFmtId="4" fontId="0" fillId="0" borderId="20" xfId="0" applyNumberFormat="1" applyBorder="1"/>
    <xf numFmtId="0" fontId="7" fillId="0" borderId="21" xfId="0" applyFont="1" applyBorder="1"/>
    <xf numFmtId="4" fontId="8" fillId="5" borderId="23" xfId="0" applyNumberFormat="1" applyFont="1" applyFill="1" applyBorder="1" applyAlignment="1">
      <alignment horizontal="right" vertical="center" wrapText="1"/>
    </xf>
    <xf numFmtId="4" fontId="9" fillId="0" borderId="23" xfId="0" applyNumberFormat="1" applyFont="1" applyBorder="1"/>
    <xf numFmtId="0" fontId="0" fillId="0" borderId="21" xfId="0" applyBorder="1"/>
    <xf numFmtId="0" fontId="9" fillId="0" borderId="22" xfId="0" applyFont="1" applyBorder="1"/>
    <xf numFmtId="0" fontId="9" fillId="0" borderId="23" xfId="0" applyFont="1" applyBorder="1" applyAlignment="1">
      <alignment wrapText="1"/>
    </xf>
    <xf numFmtId="4" fontId="8" fillId="5" borderId="33" xfId="0" applyNumberFormat="1" applyFont="1" applyFill="1" applyBorder="1" applyAlignment="1">
      <alignment horizontal="right" vertical="center" wrapText="1"/>
    </xf>
    <xf numFmtId="0" fontId="7" fillId="7" borderId="9" xfId="0" quotePrefix="1" applyFont="1" applyFill="1" applyBorder="1" applyAlignment="1">
      <alignment vertical="center" wrapText="1"/>
    </xf>
    <xf numFmtId="0" fontId="8" fillId="7" borderId="10" xfId="0" quotePrefix="1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 wrapText="1"/>
    </xf>
    <xf numFmtId="4" fontId="8" fillId="7" borderId="11" xfId="0" applyNumberFormat="1" applyFont="1" applyFill="1" applyBorder="1" applyAlignment="1">
      <alignment vertical="center" wrapText="1"/>
    </xf>
    <xf numFmtId="4" fontId="8" fillId="7" borderId="28" xfId="0" applyNumberFormat="1" applyFont="1" applyFill="1" applyBorder="1" applyAlignment="1">
      <alignment horizontal="right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0" fillId="0" borderId="0" xfId="0" quotePrefix="1" applyNumberFormat="1" applyAlignment="1">
      <alignment vertical="center" wrapText="1"/>
    </xf>
    <xf numFmtId="49" fontId="9" fillId="0" borderId="14" xfId="0" quotePrefix="1" applyNumberFormat="1" applyFont="1" applyBorder="1" applyAlignment="1">
      <alignment horizontal="right" vertical="center" wrapText="1"/>
    </xf>
    <xf numFmtId="4" fontId="7" fillId="0" borderId="34" xfId="0" applyNumberFormat="1" applyFont="1" applyBorder="1" applyAlignment="1">
      <alignment horizontal="right" vertical="center" wrapText="1"/>
    </xf>
    <xf numFmtId="4" fontId="8" fillId="3" borderId="11" xfId="0" applyNumberFormat="1" applyFont="1" applyFill="1" applyBorder="1"/>
    <xf numFmtId="0" fontId="0" fillId="0" borderId="0" xfId="0" quotePrefix="1" applyAlignment="1">
      <alignment horizontal="left" vertical="center" wrapText="1"/>
    </xf>
    <xf numFmtId="0" fontId="0" fillId="0" borderId="13" xfId="0" quotePrefix="1" applyBorder="1" applyAlignment="1">
      <alignment vertical="center" wrapText="1"/>
    </xf>
    <xf numFmtId="4" fontId="10" fillId="7" borderId="11" xfId="0" applyNumberFormat="1" applyFont="1" applyFill="1" applyBorder="1"/>
    <xf numFmtId="4" fontId="10" fillId="7" borderId="11" xfId="0" applyNumberFormat="1" applyFont="1" applyFill="1" applyBorder="1" applyAlignment="1">
      <alignment horizontal="right" vertical="center" wrapText="1"/>
    </xf>
    <xf numFmtId="4" fontId="6" fillId="7" borderId="12" xfId="0" applyNumberFormat="1" applyFont="1" applyFill="1" applyBorder="1" applyAlignment="1">
      <alignment horizontal="right" vertical="center" wrapText="1"/>
    </xf>
    <xf numFmtId="0" fontId="7" fillId="5" borderId="31" xfId="0" quotePrefix="1" applyFont="1" applyFill="1" applyBorder="1" applyAlignment="1">
      <alignment vertical="center" wrapText="1"/>
    </xf>
    <xf numFmtId="4" fontId="0" fillId="0" borderId="0" xfId="0" applyNumberFormat="1"/>
    <xf numFmtId="2" fontId="0" fillId="0" borderId="0" xfId="0" applyNumberFormat="1"/>
    <xf numFmtId="0" fontId="2" fillId="2" borderId="9" xfId="0" quotePrefix="1" applyFont="1" applyFill="1" applyBorder="1" applyAlignment="1">
      <alignment vertical="center" wrapText="1"/>
    </xf>
    <xf numFmtId="0" fontId="13" fillId="5" borderId="10" xfId="0" quotePrefix="1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4" fontId="13" fillId="5" borderId="11" xfId="0" applyNumberFormat="1" applyFont="1" applyFill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wrapText="1"/>
    </xf>
    <xf numFmtId="4" fontId="13" fillId="0" borderId="23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0" fontId="2" fillId="0" borderId="0" xfId="0" applyFont="1"/>
    <xf numFmtId="4" fontId="8" fillId="6" borderId="37" xfId="0" applyNumberFormat="1" applyFont="1" applyFill="1" applyBorder="1" applyAlignment="1">
      <alignment horizontal="right" vertical="center" wrapText="1"/>
    </xf>
    <xf numFmtId="4" fontId="7" fillId="6" borderId="38" xfId="0" applyNumberFormat="1" applyFont="1" applyFill="1" applyBorder="1" applyAlignment="1">
      <alignment horizontal="right" vertical="center" wrapText="1"/>
    </xf>
    <xf numFmtId="4" fontId="7" fillId="7" borderId="29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13" fillId="0" borderId="19" xfId="0" applyNumberFormat="1" applyFont="1" applyBorder="1"/>
    <xf numFmtId="4" fontId="13" fillId="0" borderId="23" xfId="0" applyNumberFormat="1" applyFont="1" applyBorder="1"/>
    <xf numFmtId="0" fontId="12" fillId="6" borderId="9" xfId="0" quotePrefix="1" applyFont="1" applyFill="1" applyBorder="1" applyAlignment="1">
      <alignment vertical="center" wrapText="1"/>
    </xf>
    <xf numFmtId="0" fontId="14" fillId="0" borderId="18" xfId="0" applyFont="1" applyBorder="1"/>
    <xf numFmtId="0" fontId="14" fillId="0" borderId="19" xfId="0" applyFont="1" applyBorder="1" applyAlignment="1">
      <alignment wrapText="1"/>
    </xf>
    <xf numFmtId="4" fontId="14" fillId="0" borderId="19" xfId="0" applyNumberFormat="1" applyFont="1" applyBorder="1"/>
    <xf numFmtId="4" fontId="14" fillId="0" borderId="23" xfId="0" applyNumberFormat="1" applyFont="1" applyBorder="1" applyAlignment="1">
      <alignment horizontal="right" vertical="center" wrapText="1"/>
    </xf>
    <xf numFmtId="4" fontId="12" fillId="0" borderId="23" xfId="0" applyNumberFormat="1" applyFont="1" applyBorder="1" applyAlignment="1">
      <alignment horizontal="right" vertical="center" wrapText="1"/>
    </xf>
    <xf numFmtId="0" fontId="12" fillId="0" borderId="0" xfId="0" applyFont="1"/>
    <xf numFmtId="0" fontId="12" fillId="0" borderId="17" xfId="0" applyFont="1" applyBorder="1"/>
    <xf numFmtId="0" fontId="14" fillId="0" borderId="22" xfId="0" applyFont="1" applyBorder="1"/>
    <xf numFmtId="0" fontId="14" fillId="0" borderId="23" xfId="0" applyFont="1" applyBorder="1" applyAlignment="1">
      <alignment wrapText="1"/>
    </xf>
    <xf numFmtId="4" fontId="14" fillId="0" borderId="23" xfId="0" applyNumberFormat="1" applyFont="1" applyBorder="1"/>
    <xf numFmtId="0" fontId="2" fillId="0" borderId="21" xfId="0" applyFont="1" applyBorder="1"/>
    <xf numFmtId="0" fontId="12" fillId="0" borderId="21" xfId="0" applyFont="1" applyBorder="1"/>
    <xf numFmtId="4" fontId="8" fillId="3" borderId="37" xfId="0" applyNumberFormat="1" applyFont="1" applyFill="1" applyBorder="1"/>
    <xf numFmtId="4" fontId="8" fillId="3" borderId="28" xfId="0" applyNumberFormat="1" applyFont="1" applyFill="1" applyBorder="1"/>
    <xf numFmtId="4" fontId="8" fillId="3" borderId="37" xfId="0" applyNumberFormat="1" applyFont="1" applyFill="1" applyBorder="1" applyAlignment="1">
      <alignment horizontal="right" vertical="center" wrapText="1"/>
    </xf>
    <xf numFmtId="4" fontId="7" fillId="3" borderId="38" xfId="0" applyNumberFormat="1" applyFont="1" applyFill="1" applyBorder="1" applyAlignment="1">
      <alignment horizontal="right" vertical="center" wrapText="1"/>
    </xf>
    <xf numFmtId="0" fontId="10" fillId="7" borderId="9" xfId="0" quotePrefix="1" applyFont="1" applyFill="1" applyBorder="1" applyAlignment="1">
      <alignment vertical="center" wrapText="1"/>
    </xf>
    <xf numFmtId="0" fontId="10" fillId="7" borderId="10" xfId="0" applyFont="1" applyFill="1" applyBorder="1" applyAlignment="1">
      <alignment vertical="center" wrapText="1"/>
    </xf>
    <xf numFmtId="0" fontId="8" fillId="3" borderId="9" xfId="0" quotePrefix="1" applyFont="1" applyFill="1" applyBorder="1" applyAlignment="1">
      <alignment horizontal="center" vertical="center" wrapText="1"/>
    </xf>
    <xf numFmtId="0" fontId="7" fillId="8" borderId="9" xfId="0" quotePrefix="1" applyFont="1" applyFill="1" applyBorder="1" applyAlignment="1">
      <alignment vertical="center" wrapText="1"/>
    </xf>
    <xf numFmtId="0" fontId="8" fillId="9" borderId="22" xfId="0" applyFont="1" applyFill="1" applyBorder="1"/>
    <xf numFmtId="0" fontId="8" fillId="9" borderId="23" xfId="0" applyFont="1" applyFill="1" applyBorder="1" applyAlignment="1">
      <alignment wrapText="1"/>
    </xf>
    <xf numFmtId="4" fontId="8" fillId="9" borderId="23" xfId="0" applyNumberFormat="1" applyFont="1" applyFill="1" applyBorder="1"/>
    <xf numFmtId="4" fontId="9" fillId="9" borderId="23" xfId="0" applyNumberFormat="1" applyFont="1" applyFill="1" applyBorder="1"/>
    <xf numFmtId="4" fontId="0" fillId="9" borderId="24" xfId="0" applyNumberFormat="1" applyFill="1" applyBorder="1"/>
    <xf numFmtId="0" fontId="0" fillId="9" borderId="0" xfId="0" applyFill="1"/>
    <xf numFmtId="0" fontId="0" fillId="9" borderId="21" xfId="0" applyFill="1" applyBorder="1"/>
    <xf numFmtId="0" fontId="8" fillId="9" borderId="23" xfId="0" applyFont="1" applyFill="1" applyBorder="1"/>
    <xf numFmtId="0" fontId="2" fillId="9" borderId="17" xfId="0" applyFont="1" applyFill="1" applyBorder="1"/>
    <xf numFmtId="0" fontId="13" fillId="9" borderId="23" xfId="0" applyFont="1" applyFill="1" applyBorder="1"/>
    <xf numFmtId="0" fontId="13" fillId="9" borderId="23" xfId="0" applyFont="1" applyFill="1" applyBorder="1" applyAlignment="1">
      <alignment wrapText="1"/>
    </xf>
    <xf numFmtId="4" fontId="13" fillId="9" borderId="23" xfId="0" applyNumberFormat="1" applyFont="1" applyFill="1" applyBorder="1"/>
    <xf numFmtId="4" fontId="13" fillId="5" borderId="23" xfId="0" applyNumberFormat="1" applyFont="1" applyFill="1" applyBorder="1" applyAlignment="1">
      <alignment horizontal="right" vertical="center" wrapText="1"/>
    </xf>
    <xf numFmtId="4" fontId="2" fillId="9" borderId="24" xfId="0" applyNumberFormat="1" applyFont="1" applyFill="1" applyBorder="1"/>
    <xf numFmtId="0" fontId="2" fillId="9" borderId="0" xfId="0" applyFont="1" applyFill="1"/>
    <xf numFmtId="0" fontId="2" fillId="9" borderId="21" xfId="0" applyFont="1" applyFill="1" applyBorder="1"/>
    <xf numFmtId="0" fontId="13" fillId="0" borderId="32" xfId="0" applyFont="1" applyBorder="1"/>
    <xf numFmtId="0" fontId="13" fillId="0" borderId="33" xfId="0" applyFont="1" applyBorder="1" applyAlignment="1">
      <alignment wrapText="1"/>
    </xf>
    <xf numFmtId="4" fontId="13" fillId="0" borderId="33" xfId="0" applyNumberFormat="1" applyFont="1" applyBorder="1"/>
    <xf numFmtId="4" fontId="13" fillId="5" borderId="33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Border="1"/>
    <xf numFmtId="0" fontId="15" fillId="7" borderId="9" xfId="0" quotePrefix="1" applyFont="1" applyFill="1" applyBorder="1" applyAlignment="1">
      <alignment vertical="center" wrapText="1"/>
    </xf>
    <xf numFmtId="0" fontId="8" fillId="2" borderId="2" xfId="0" quotePrefix="1" applyFont="1" applyFill="1" applyBorder="1" applyAlignment="1">
      <alignment vertical="center" wrapText="1"/>
    </xf>
    <xf numFmtId="0" fontId="11" fillId="2" borderId="37" xfId="0" applyFont="1" applyFill="1" applyBorder="1" applyAlignment="1">
      <alignment horizontal="center" vertical="center" wrapText="1"/>
    </xf>
    <xf numFmtId="4" fontId="8" fillId="2" borderId="37" xfId="0" applyNumberFormat="1" applyFont="1" applyFill="1" applyBorder="1" applyAlignment="1">
      <alignment vertical="center" wrapText="1"/>
    </xf>
    <xf numFmtId="4" fontId="8" fillId="2" borderId="37" xfId="0" applyNumberFormat="1" applyFont="1" applyFill="1" applyBorder="1" applyAlignment="1">
      <alignment horizontal="right" vertical="center" wrapText="1"/>
    </xf>
    <xf numFmtId="4" fontId="7" fillId="2" borderId="38" xfId="0" applyNumberFormat="1" applyFont="1" applyFill="1" applyBorder="1" applyAlignment="1">
      <alignment horizontal="right" vertical="center" wrapText="1"/>
    </xf>
    <xf numFmtId="0" fontId="8" fillId="6" borderId="39" xfId="0" quotePrefix="1" applyFont="1" applyFill="1" applyBorder="1" applyAlignment="1">
      <alignment vertical="center" wrapText="1"/>
    </xf>
    <xf numFmtId="0" fontId="8" fillId="6" borderId="27" xfId="0" quotePrefix="1" applyFont="1" applyFill="1" applyBorder="1" applyAlignment="1">
      <alignment vertical="center" wrapText="1"/>
    </xf>
    <xf numFmtId="4" fontId="8" fillId="6" borderId="28" xfId="0" quotePrefix="1" applyNumberFormat="1" applyFont="1" applyFill="1" applyBorder="1" applyAlignment="1">
      <alignment vertical="center" wrapText="1"/>
    </xf>
    <xf numFmtId="4" fontId="8" fillId="6" borderId="28" xfId="0" applyNumberFormat="1" applyFont="1" applyFill="1" applyBorder="1" applyAlignment="1">
      <alignment vertical="center" wrapText="1"/>
    </xf>
    <xf numFmtId="4" fontId="8" fillId="6" borderId="28" xfId="0" applyNumberFormat="1" applyFont="1" applyFill="1" applyBorder="1" applyAlignment="1">
      <alignment horizontal="right" vertical="center" wrapText="1"/>
    </xf>
    <xf numFmtId="4" fontId="7" fillId="6" borderId="29" xfId="0" applyNumberFormat="1" applyFont="1" applyFill="1" applyBorder="1" applyAlignment="1">
      <alignment horizontal="right" vertical="center" wrapText="1"/>
    </xf>
    <xf numFmtId="0" fontId="13" fillId="5" borderId="36" xfId="0" quotePrefix="1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4" fontId="13" fillId="5" borderId="3" xfId="0" applyNumberFormat="1" applyFont="1" applyFill="1" applyBorder="1" applyAlignment="1">
      <alignment vertical="center" wrapText="1"/>
    </xf>
    <xf numFmtId="4" fontId="13" fillId="5" borderId="3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3" fillId="5" borderId="32" xfId="0" quotePrefix="1" applyFont="1" applyFill="1" applyBorder="1" applyAlignment="1">
      <alignment vertical="center" wrapText="1"/>
    </xf>
    <xf numFmtId="0" fontId="13" fillId="5" borderId="33" xfId="0" applyFont="1" applyFill="1" applyBorder="1" applyAlignment="1">
      <alignment vertical="center" wrapText="1"/>
    </xf>
    <xf numFmtId="4" fontId="13" fillId="5" borderId="33" xfId="0" applyNumberFormat="1" applyFont="1" applyFill="1" applyBorder="1" applyAlignment="1">
      <alignment vertical="center" wrapText="1"/>
    </xf>
    <xf numFmtId="4" fontId="2" fillId="0" borderId="34" xfId="0" applyNumberFormat="1" applyFont="1" applyBorder="1" applyAlignment="1">
      <alignment horizontal="right" vertical="center" wrapText="1"/>
    </xf>
    <xf numFmtId="0" fontId="2" fillId="0" borderId="0" xfId="0" quotePrefix="1" applyFont="1" applyAlignment="1">
      <alignment horizontal="left" vertical="center" wrapText="1"/>
    </xf>
    <xf numFmtId="0" fontId="13" fillId="0" borderId="36" xfId="0" quotePrefix="1" applyFont="1" applyBorder="1" applyAlignment="1">
      <alignment horizontal="right" vertical="center" wrapText="1"/>
    </xf>
    <xf numFmtId="0" fontId="13" fillId="0" borderId="19" xfId="0" applyFont="1" applyBorder="1" applyAlignment="1">
      <alignment horizontal="left" vertical="center" wrapText="1"/>
    </xf>
    <xf numFmtId="0" fontId="2" fillId="3" borderId="9" xfId="0" quotePrefix="1" applyFont="1" applyFill="1" applyBorder="1" applyAlignment="1">
      <alignment horizontal="center" vertical="center" wrapText="1"/>
    </xf>
    <xf numFmtId="0" fontId="13" fillId="0" borderId="18" xfId="0" quotePrefix="1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4" fontId="13" fillId="0" borderId="19" xfId="0" applyNumberFormat="1" applyFont="1" applyBorder="1" applyAlignment="1">
      <alignment vertical="center" wrapText="1"/>
    </xf>
    <xf numFmtId="4" fontId="13" fillId="0" borderId="23" xfId="0" applyNumberFormat="1" applyFont="1" applyBorder="1" applyAlignment="1">
      <alignment vertical="center" wrapText="1"/>
    </xf>
    <xf numFmtId="0" fontId="2" fillId="0" borderId="0" xfId="0" quotePrefix="1" applyFont="1" applyAlignment="1">
      <alignment horizontal="center" vertical="center" wrapText="1"/>
    </xf>
    <xf numFmtId="0" fontId="13" fillId="0" borderId="14" xfId="0" quotePrefix="1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4" fontId="13" fillId="0" borderId="15" xfId="0" applyNumberFormat="1" applyFont="1" applyBorder="1" applyAlignment="1">
      <alignment vertical="center" wrapText="1"/>
    </xf>
    <xf numFmtId="0" fontId="2" fillId="0" borderId="17" xfId="0" quotePrefix="1" applyFont="1" applyBorder="1" applyAlignment="1">
      <alignment vertical="center" wrapText="1"/>
    </xf>
    <xf numFmtId="0" fontId="13" fillId="0" borderId="26" xfId="0" quotePrefix="1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4" fontId="13" fillId="0" borderId="7" xfId="0" applyNumberFormat="1" applyFont="1" applyBorder="1" applyAlignment="1">
      <alignment vertical="center" wrapText="1"/>
    </xf>
    <xf numFmtId="4" fontId="13" fillId="0" borderId="7" xfId="0" applyNumberFormat="1" applyFont="1" applyBorder="1"/>
    <xf numFmtId="0" fontId="2" fillId="0" borderId="0" xfId="0" quotePrefix="1" applyFont="1" applyAlignment="1">
      <alignment vertical="center" wrapText="1"/>
    </xf>
    <xf numFmtId="4" fontId="13" fillId="5" borderId="19" xfId="0" applyNumberFormat="1" applyFont="1" applyFill="1" applyBorder="1" applyAlignment="1">
      <alignment horizontal="right" vertical="center" wrapText="1"/>
    </xf>
    <xf numFmtId="4" fontId="2" fillId="5" borderId="24" xfId="0" applyNumberFormat="1" applyFont="1" applyFill="1" applyBorder="1" applyAlignment="1">
      <alignment horizontal="right" vertical="center" wrapText="1"/>
    </xf>
    <xf numFmtId="0" fontId="13" fillId="0" borderId="22" xfId="0" quotePrefix="1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4" fontId="2" fillId="5" borderId="8" xfId="0" applyNumberFormat="1" applyFont="1" applyFill="1" applyBorder="1" applyAlignment="1">
      <alignment horizontal="right" vertical="center" wrapText="1"/>
    </xf>
    <xf numFmtId="0" fontId="2" fillId="0" borderId="21" xfId="0" quotePrefix="1" applyFont="1" applyBorder="1" applyAlignment="1">
      <alignment vertical="center" wrapText="1"/>
    </xf>
    <xf numFmtId="0" fontId="13" fillId="0" borderId="32" xfId="0" quotePrefix="1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4" fontId="13" fillId="0" borderId="33" xfId="0" applyNumberFormat="1" applyFont="1" applyBorder="1" applyAlignment="1">
      <alignment vertical="center" wrapText="1"/>
    </xf>
    <xf numFmtId="0" fontId="2" fillId="0" borderId="25" xfId="0" quotePrefix="1" applyFont="1" applyBorder="1" applyAlignment="1">
      <alignment horizontal="left" vertical="center" wrapText="1"/>
    </xf>
    <xf numFmtId="0" fontId="13" fillId="0" borderId="14" xfId="0" quotePrefix="1" applyFont="1" applyBorder="1" applyAlignment="1">
      <alignment horizontal="right" vertical="center" wrapText="1"/>
    </xf>
    <xf numFmtId="4" fontId="13" fillId="0" borderId="15" xfId="0" applyNumberFormat="1" applyFont="1" applyBorder="1"/>
    <xf numFmtId="4" fontId="13" fillId="0" borderId="33" xfId="0" applyNumberFormat="1" applyFont="1" applyBorder="1" applyAlignment="1">
      <alignment horizontal="center" vertical="center" wrapText="1"/>
    </xf>
    <xf numFmtId="4" fontId="2" fillId="5" borderId="20" xfId="0" applyNumberFormat="1" applyFont="1" applyFill="1" applyBorder="1" applyAlignment="1">
      <alignment horizontal="right" vertical="center" wrapText="1"/>
    </xf>
    <xf numFmtId="4" fontId="13" fillId="5" borderId="7" xfId="0" applyNumberFormat="1" applyFont="1" applyFill="1" applyBorder="1" applyAlignment="1">
      <alignment horizontal="right" vertical="center" wrapText="1"/>
    </xf>
    <xf numFmtId="4" fontId="13" fillId="5" borderId="15" xfId="0" applyNumberFormat="1" applyFont="1" applyFill="1" applyBorder="1" applyAlignment="1">
      <alignment horizontal="right" vertical="center" wrapText="1"/>
    </xf>
    <xf numFmtId="4" fontId="2" fillId="5" borderId="23" xfId="0" applyNumberFormat="1" applyFont="1" applyFill="1" applyBorder="1" applyAlignment="1">
      <alignment horizontal="right" vertical="center" wrapText="1"/>
    </xf>
    <xf numFmtId="0" fontId="2" fillId="0" borderId="21" xfId="0" quotePrefix="1" applyFont="1" applyBorder="1" applyAlignment="1">
      <alignment horizontal="left" vertical="center" wrapText="1"/>
    </xf>
    <xf numFmtId="0" fontId="2" fillId="0" borderId="17" xfId="0" quotePrefix="1" applyFont="1" applyBorder="1" applyAlignment="1">
      <alignment horizontal="lef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13" fillId="0" borderId="18" xfId="0" quotePrefix="1" applyNumberFormat="1" applyFont="1" applyBorder="1" applyAlignment="1">
      <alignment horizontal="right" vertical="center" wrapText="1"/>
    </xf>
    <xf numFmtId="0" fontId="2" fillId="5" borderId="0" xfId="0" applyFont="1" applyFill="1"/>
    <xf numFmtId="49" fontId="13" fillId="0" borderId="22" xfId="0" quotePrefix="1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4" fillId="0" borderId="0" xfId="0" applyFont="1"/>
    <xf numFmtId="0" fontId="16" fillId="0" borderId="0" xfId="2" applyFont="1" applyAlignment="1">
      <alignment horizontal="right" vertical="top"/>
    </xf>
    <xf numFmtId="0" fontId="0" fillId="0" borderId="0" xfId="0" applyAlignment="1">
      <alignment vertical="top"/>
    </xf>
    <xf numFmtId="2" fontId="4" fillId="5" borderId="0" xfId="0" applyNumberFormat="1" applyFont="1" applyFill="1"/>
    <xf numFmtId="0" fontId="4" fillId="5" borderId="0" xfId="0" applyFont="1" applyFill="1"/>
    <xf numFmtId="0" fontId="16" fillId="0" borderId="0" xfId="0" applyFont="1" applyAlignment="1">
      <alignment wrapText="1"/>
    </xf>
    <xf numFmtId="4" fontId="13" fillId="0" borderId="33" xfId="0" applyNumberFormat="1" applyFont="1" applyBorder="1" applyAlignment="1">
      <alignment horizontal="right" vertical="center" wrapText="1"/>
    </xf>
    <xf numFmtId="0" fontId="2" fillId="0" borderId="13" xfId="0" quotePrefix="1" applyFont="1" applyBorder="1" applyAlignment="1">
      <alignment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9" fillId="0" borderId="40" xfId="0" applyFont="1" applyBorder="1" applyAlignment="1">
      <alignment vertical="center" wrapText="1"/>
    </xf>
    <xf numFmtId="0" fontId="13" fillId="0" borderId="10" xfId="0" quotePrefix="1" applyFont="1" applyBorder="1" applyAlignment="1">
      <alignment vertical="center" wrapText="1"/>
    </xf>
    <xf numFmtId="4" fontId="13" fillId="0" borderId="15" xfId="0" applyNumberFormat="1" applyFont="1" applyBorder="1" applyAlignment="1">
      <alignment vertical="center"/>
    </xf>
    <xf numFmtId="4" fontId="8" fillId="3" borderId="11" xfId="0" applyNumberFormat="1" applyFont="1" applyFill="1" applyBorder="1" applyAlignment="1">
      <alignment vertical="center"/>
    </xf>
    <xf numFmtId="0" fontId="16" fillId="0" borderId="0" xfId="0" applyFont="1" applyAlignment="1">
      <alignment horizontal="left" wrapText="1"/>
    </xf>
    <xf numFmtId="0" fontId="16" fillId="0" borderId="0" xfId="2" applyFont="1" applyAlignment="1">
      <alignment horizontal="left" vertical="top" wrapText="1"/>
    </xf>
    <xf numFmtId="0" fontId="0" fillId="0" borderId="25" xfId="0" quotePrefix="1" applyBorder="1" applyAlignment="1">
      <alignment horizontal="left" vertical="center" wrapText="1"/>
    </xf>
    <xf numFmtId="0" fontId="0" fillId="0" borderId="13" xfId="0" quotePrefix="1" applyBorder="1" applyAlignment="1">
      <alignment horizontal="left" vertical="center" wrapText="1"/>
    </xf>
    <xf numFmtId="0" fontId="0" fillId="0" borderId="5" xfId="0" quotePrefix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Звичайний" xfId="0" builtinId="0"/>
    <cellStyle name="Звичайний 2" xfId="1" xr:uid="{00000000-0005-0000-0000-000000000000}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44;&#1086;&#1076;&#1072;&#1090;&#1086;&#1082;%20&#8470;1%20&#1044;&#1086;&#1093;&#1086;&#1076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2;&#1080;&#1082;&#1086;&#1085;&#1072;&#1085;&#1085;&#1103;%202023\&#1053;&#1072;%20&#1089;&#1077;&#1089;&#1110;&#1102;\&#1055;&#1088;&#1086;%20&#1074;&#1080;&#1082;&#1086;&#1085;&#1072;&#1085;&#1085;&#1103;%20&#1073;&#1102;&#1076;&#1078;&#1077;&#1090;&#1091;%20&#1052;&#1077;&#1085;&#1089;&#1100;&#1082;&#1086;&#1111;%20&#1084;&#1110;&#1089;&#1100;&#1082;&#1086;&#1111;%20&#1090;&#1077;&#1088;&#1080;&#1090;&#1086;&#1088;&#1110;&#1072;&#1083;&#1100;&#1085;&#1086;&#1111;%20&#1075;&#1088;&#1086;&#1084;&#1072;&#1076;&#1080;%20&#1079;&#1072;%202022%20&#1088;&#1110;&#1082;xls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2;&#1080;&#1082;&#1086;&#1085;&#1072;&#1085;&#1085;&#1103;%202023\&#1053;&#1072;%20&#1074;&#1080;&#1082;&#1086;&#1085;&#1082;&#1086;&#1084;\&#1044;&#1086;&#1076;&#1072;&#1090;&#1086;&#1082;%201%20&#1044;&#1086;&#1093;&#1086;&#1076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6">
          <cell r="E106"/>
          <cell r="G106"/>
        </row>
        <row r="136">
          <cell r="E136">
            <v>7115875.2800000003</v>
          </cell>
          <cell r="G136">
            <v>5657640.8700000001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3">
          <cell r="E103">
            <v>244998780</v>
          </cell>
        </row>
        <row r="133">
          <cell r="E133">
            <v>12093990.57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3">
          <cell r="G103">
            <v>65264850.710000001</v>
          </cell>
        </row>
        <row r="133">
          <cell r="G133">
            <v>6322347.6800000006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8"/>
  <sheetViews>
    <sheetView tabSelected="1" view="pageLayout" topLeftCell="B159" zoomScaleNormal="90" zoomScaleSheetLayoutView="90" workbookViewId="0">
      <selection activeCell="D64" sqref="D64"/>
    </sheetView>
  </sheetViews>
  <sheetFormatPr defaultRowHeight="13.8" x14ac:dyDescent="0.3"/>
  <cols>
    <col min="1" max="1" width="8.5546875" hidden="1" bestFit="1" customWidth="1"/>
    <col min="2" max="2" width="10.5546875" customWidth="1"/>
    <col min="3" max="3" width="50.6640625" bestFit="1" customWidth="1"/>
    <col min="4" max="4" width="16" bestFit="1" customWidth="1"/>
    <col min="5" max="5" width="18.33203125" bestFit="1" customWidth="1"/>
    <col min="6" max="6" width="17.33203125" customWidth="1"/>
    <col min="7" max="7" width="17" bestFit="1" customWidth="1"/>
    <col min="8" max="8" width="13.44140625" bestFit="1" customWidth="1"/>
    <col min="9" max="9" width="13.44140625" customWidth="1"/>
    <col min="10" max="10" width="15.6640625" bestFit="1" customWidth="1"/>
    <col min="11" max="11" width="13" bestFit="1" customWidth="1"/>
    <col min="15" max="15" width="12" bestFit="1" customWidth="1"/>
  </cols>
  <sheetData>
    <row r="1" spans="1:12" ht="12.75" customHeight="1" x14ac:dyDescent="0.3">
      <c r="H1" s="236"/>
      <c r="I1" s="236"/>
      <c r="J1" s="244" t="s">
        <v>165</v>
      </c>
      <c r="K1" s="244"/>
    </row>
    <row r="2" spans="1:12" x14ac:dyDescent="0.3">
      <c r="H2" s="236"/>
      <c r="I2" s="236"/>
      <c r="J2" s="244"/>
      <c r="K2" s="244"/>
    </row>
    <row r="3" spans="1:12" x14ac:dyDescent="0.3">
      <c r="H3" s="236"/>
      <c r="I3" s="236"/>
      <c r="J3" s="244"/>
      <c r="K3" s="244"/>
    </row>
    <row r="4" spans="1:12" x14ac:dyDescent="0.3">
      <c r="H4" s="236"/>
      <c r="I4" s="236"/>
      <c r="J4" s="244"/>
      <c r="K4" s="244"/>
    </row>
    <row r="6" spans="1:12" ht="22.8" x14ac:dyDescent="0.4">
      <c r="A6" s="249" t="s">
        <v>166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</row>
    <row r="7" spans="1:12" ht="18" x14ac:dyDescent="0.35">
      <c r="A7" s="250" t="s">
        <v>0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</row>
    <row r="8" spans="1:12" ht="14.4" thickBot="1" x14ac:dyDescent="0.35">
      <c r="K8" s="1" t="s">
        <v>1</v>
      </c>
    </row>
    <row r="9" spans="1:12" ht="30" customHeight="1" x14ac:dyDescent="0.3">
      <c r="A9" s="251" t="s">
        <v>2</v>
      </c>
      <c r="B9" s="253" t="s">
        <v>3</v>
      </c>
      <c r="C9" s="255" t="s">
        <v>4</v>
      </c>
      <c r="D9" s="257" t="s">
        <v>156</v>
      </c>
      <c r="E9" s="257" t="s">
        <v>157</v>
      </c>
      <c r="F9" s="257" t="s">
        <v>158</v>
      </c>
      <c r="G9" s="257" t="s">
        <v>159</v>
      </c>
      <c r="H9" s="257" t="s">
        <v>5</v>
      </c>
      <c r="I9" s="257"/>
      <c r="J9" s="257" t="s">
        <v>155</v>
      </c>
      <c r="K9" s="259"/>
    </row>
    <row r="10" spans="1:12" s="2" customFormat="1" ht="43.5" customHeight="1" thickBot="1" x14ac:dyDescent="0.35">
      <c r="A10" s="252"/>
      <c r="B10" s="254"/>
      <c r="C10" s="256"/>
      <c r="D10" s="258"/>
      <c r="E10" s="258"/>
      <c r="F10" s="258"/>
      <c r="G10" s="258"/>
      <c r="H10" s="3" t="s">
        <v>6</v>
      </c>
      <c r="I10" s="3" t="s">
        <v>7</v>
      </c>
      <c r="J10" s="3" t="s">
        <v>8</v>
      </c>
      <c r="K10" s="4" t="s">
        <v>9</v>
      </c>
    </row>
    <row r="11" spans="1:12" s="2" customFormat="1" ht="15.75" customHeight="1" thickBot="1" x14ac:dyDescent="0.35">
      <c r="A11" s="5">
        <v>1</v>
      </c>
      <c r="B11" s="6"/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 t="s">
        <v>162</v>
      </c>
      <c r="I11" s="7" t="s">
        <v>10</v>
      </c>
      <c r="J11" s="7" t="s">
        <v>163</v>
      </c>
      <c r="K11" s="8" t="s">
        <v>164</v>
      </c>
    </row>
    <row r="12" spans="1:12" s="2" customFormat="1" ht="24" customHeight="1" thickBot="1" x14ac:dyDescent="0.35">
      <c r="A12" s="9"/>
      <c r="B12" s="10"/>
      <c r="C12" s="11" t="s">
        <v>11</v>
      </c>
      <c r="D12" s="11"/>
      <c r="E12" s="11"/>
      <c r="F12" s="11"/>
      <c r="G12" s="11"/>
      <c r="H12" s="11"/>
      <c r="I12" s="11"/>
      <c r="J12" s="11"/>
      <c r="K12" s="12"/>
    </row>
    <row r="13" spans="1:12" s="2" customFormat="1" ht="15.75" customHeight="1" thickBot="1" x14ac:dyDescent="0.35">
      <c r="A13" s="13" t="s">
        <v>12</v>
      </c>
      <c r="B13" s="14"/>
      <c r="C13" s="15" t="s">
        <v>13</v>
      </c>
      <c r="D13" s="40">
        <f>SUM(D14:D16)</f>
        <v>5663370.9000000004</v>
      </c>
      <c r="E13" s="40">
        <f>SUM(E14:E16)</f>
        <v>23615611</v>
      </c>
      <c r="F13" s="16">
        <f t="shared" ref="F13:G13" si="0">SUM(F14:F16)</f>
        <v>7922914</v>
      </c>
      <c r="G13" s="16">
        <f t="shared" si="0"/>
        <v>6260685.169999999</v>
      </c>
      <c r="H13" s="16">
        <f>G13/E13*100</f>
        <v>26.510790552910102</v>
      </c>
      <c r="I13" s="16">
        <f>G13/F13*100</f>
        <v>79.019981410879865</v>
      </c>
      <c r="J13" s="16">
        <f>G13-D13</f>
        <v>597314.26999999862</v>
      </c>
      <c r="K13" s="17">
        <f>G13/D13*100</f>
        <v>110.54697424108315</v>
      </c>
    </row>
    <row r="14" spans="1:12" ht="55.2" x14ac:dyDescent="0.3">
      <c r="A14" s="18" t="s">
        <v>14</v>
      </c>
      <c r="B14" s="19" t="s">
        <v>14</v>
      </c>
      <c r="C14" s="20" t="s">
        <v>15</v>
      </c>
      <c r="D14" s="21">
        <v>4945771.37</v>
      </c>
      <c r="E14" s="21">
        <v>19588530</v>
      </c>
      <c r="F14" s="21">
        <v>6532963</v>
      </c>
      <c r="G14" s="21">
        <v>5243933.8499999996</v>
      </c>
      <c r="H14" s="22">
        <f>G14/E14*100</f>
        <v>26.770430706132618</v>
      </c>
      <c r="I14" s="22">
        <f>G14/F14*100</f>
        <v>80.268843555366828</v>
      </c>
      <c r="J14" s="22">
        <f>G14-D14</f>
        <v>298162.47999999952</v>
      </c>
      <c r="K14" s="23">
        <f t="shared" ref="K14:K67" si="1">G14/D14*100</f>
        <v>106.02863451813786</v>
      </c>
    </row>
    <row r="15" spans="1:12" ht="27.6" x14ac:dyDescent="0.3">
      <c r="A15" s="24" t="s">
        <v>16</v>
      </c>
      <c r="B15" s="25" t="s">
        <v>16</v>
      </c>
      <c r="C15" s="26" t="s">
        <v>17</v>
      </c>
      <c r="D15" s="27">
        <v>702407.15</v>
      </c>
      <c r="E15" s="27">
        <v>3519441</v>
      </c>
      <c r="F15" s="21">
        <v>1090461</v>
      </c>
      <c r="G15" s="27">
        <v>775899.01</v>
      </c>
      <c r="H15" s="28">
        <f t="shared" ref="H15:H67" si="2">G15/E15*100</f>
        <v>22.046086580226802</v>
      </c>
      <c r="I15" s="28">
        <f t="shared" ref="I15:I67" si="3">G15/F15*100</f>
        <v>71.153302135518842</v>
      </c>
      <c r="J15" s="28">
        <f t="shared" ref="J15:J67" si="4">G15-D15</f>
        <v>73491.859999999986</v>
      </c>
      <c r="K15" s="29">
        <f t="shared" si="1"/>
        <v>110.46285761755131</v>
      </c>
    </row>
    <row r="16" spans="1:12" ht="14.4" thickBot="1" x14ac:dyDescent="0.35">
      <c r="A16" s="30" t="s">
        <v>18</v>
      </c>
      <c r="B16" s="31" t="s">
        <v>18</v>
      </c>
      <c r="C16" s="32" t="s">
        <v>19</v>
      </c>
      <c r="D16" s="33">
        <v>15192.38</v>
      </c>
      <c r="E16" s="33">
        <v>507640</v>
      </c>
      <c r="F16" s="21">
        <v>299490</v>
      </c>
      <c r="G16" s="33">
        <v>240852.31</v>
      </c>
      <c r="H16" s="34">
        <f t="shared" si="2"/>
        <v>47.445494838862182</v>
      </c>
      <c r="I16" s="34">
        <f t="shared" si="3"/>
        <v>80.420818725166114</v>
      </c>
      <c r="J16" s="34">
        <f t="shared" si="4"/>
        <v>225659.93</v>
      </c>
      <c r="K16" s="35">
        <f t="shared" si="1"/>
        <v>1585.3494317546033</v>
      </c>
    </row>
    <row r="17" spans="1:11" ht="14.4" thickBot="1" x14ac:dyDescent="0.35">
      <c r="A17" s="36">
        <v>1000</v>
      </c>
      <c r="B17" s="37"/>
      <c r="C17" s="38" t="s">
        <v>20</v>
      </c>
      <c r="D17" s="39">
        <f>SUM(D18:D34)</f>
        <v>23527820.66</v>
      </c>
      <c r="E17" s="39">
        <f>SUM(E18:E34)</f>
        <v>144266099.81999999</v>
      </c>
      <c r="F17" s="39">
        <f t="shared" ref="F17:G17" si="5">SUM(F18:F34)</f>
        <v>45618423.82</v>
      </c>
      <c r="G17" s="39">
        <f t="shared" si="5"/>
        <v>32860161.560000006</v>
      </c>
      <c r="H17" s="40">
        <f>G17/E17*100</f>
        <v>22.777465808668456</v>
      </c>
      <c r="I17" s="40">
        <f t="shared" si="3"/>
        <v>72.032654371529333</v>
      </c>
      <c r="J17" s="40">
        <f>G17-D17</f>
        <v>9332340.900000006</v>
      </c>
      <c r="K17" s="17">
        <f>G17/D17*100</f>
        <v>139.66513105850922</v>
      </c>
    </row>
    <row r="18" spans="1:11" x14ac:dyDescent="0.3">
      <c r="A18" s="41" t="s">
        <v>21</v>
      </c>
      <c r="B18" s="42">
        <v>1010</v>
      </c>
      <c r="C18" s="20" t="s">
        <v>22</v>
      </c>
      <c r="D18" s="21">
        <v>4086426.01</v>
      </c>
      <c r="E18" s="21">
        <v>28137739</v>
      </c>
      <c r="F18" s="21">
        <v>9285622</v>
      </c>
      <c r="G18" s="21">
        <v>5760700</v>
      </c>
      <c r="H18" s="22">
        <f t="shared" si="2"/>
        <v>20.4732157050714</v>
      </c>
      <c r="I18" s="22">
        <f t="shared" si="3"/>
        <v>62.038924263770376</v>
      </c>
      <c r="J18" s="22">
        <f t="shared" si="4"/>
        <v>1674273.9900000002</v>
      </c>
      <c r="K18" s="23">
        <f t="shared" si="1"/>
        <v>140.97159684043811</v>
      </c>
    </row>
    <row r="19" spans="1:11" ht="27.6" x14ac:dyDescent="0.3">
      <c r="A19" s="246" t="s">
        <v>23</v>
      </c>
      <c r="B19" s="44">
        <v>1021</v>
      </c>
      <c r="C19" s="26" t="s">
        <v>24</v>
      </c>
      <c r="D19" s="27">
        <v>4128451.25</v>
      </c>
      <c r="E19" s="27">
        <v>31112244</v>
      </c>
      <c r="F19" s="21">
        <v>13763205</v>
      </c>
      <c r="G19" s="27">
        <v>7673478.1200000001</v>
      </c>
      <c r="H19" s="22">
        <f t="shared" ref="H19:H34" si="6">G19/E19*100</f>
        <v>24.663852983410646</v>
      </c>
      <c r="I19" s="22">
        <f t="shared" ref="I19:I34" si="7">G19/F19*100</f>
        <v>55.753569898871667</v>
      </c>
      <c r="J19" s="22">
        <f t="shared" ref="J19:J34" si="8">G19-D19</f>
        <v>3545026.87</v>
      </c>
      <c r="K19" s="23">
        <f t="shared" ref="K19:K34" si="9">G19/D19*100</f>
        <v>185.8682022707668</v>
      </c>
    </row>
    <row r="20" spans="1:11" ht="27.6" x14ac:dyDescent="0.3">
      <c r="A20" s="247"/>
      <c r="B20" s="44">
        <v>1031</v>
      </c>
      <c r="C20" s="26" t="s">
        <v>25</v>
      </c>
      <c r="D20" s="27">
        <v>11986472.27</v>
      </c>
      <c r="E20" s="27">
        <v>63405400</v>
      </c>
      <c r="F20" s="21">
        <v>14868100</v>
      </c>
      <c r="G20" s="27">
        <v>14652760.960000001</v>
      </c>
      <c r="H20" s="22">
        <f t="shared" si="6"/>
        <v>23.109642017872297</v>
      </c>
      <c r="I20" s="22">
        <f t="shared" si="7"/>
        <v>98.551670758200444</v>
      </c>
      <c r="J20" s="22">
        <f t="shared" si="8"/>
        <v>2666288.6900000013</v>
      </c>
      <c r="K20" s="23">
        <f t="shared" si="9"/>
        <v>122.24414848623348</v>
      </c>
    </row>
    <row r="21" spans="1:11" ht="27.6" hidden="1" x14ac:dyDescent="0.3">
      <c r="A21" s="247"/>
      <c r="B21" s="44">
        <v>1061</v>
      </c>
      <c r="C21" s="26" t="s">
        <v>26</v>
      </c>
      <c r="D21" s="27">
        <v>0</v>
      </c>
      <c r="E21" s="27">
        <v>0</v>
      </c>
      <c r="F21" s="21">
        <f t="shared" ref="F21:F34" si="10">E21</f>
        <v>0</v>
      </c>
      <c r="G21" s="27">
        <v>0</v>
      </c>
      <c r="H21" s="22" t="e">
        <f t="shared" si="6"/>
        <v>#DIV/0!</v>
      </c>
      <c r="I21" s="22" t="e">
        <f t="shared" si="7"/>
        <v>#DIV/0!</v>
      </c>
      <c r="J21" s="22">
        <f t="shared" si="8"/>
        <v>0</v>
      </c>
      <c r="K21" s="23" t="e">
        <f t="shared" si="9"/>
        <v>#DIV/0!</v>
      </c>
    </row>
    <row r="22" spans="1:11" ht="27.6" x14ac:dyDescent="0.3">
      <c r="A22" s="45" t="s">
        <v>27</v>
      </c>
      <c r="B22" s="44">
        <v>1070</v>
      </c>
      <c r="C22" s="26" t="s">
        <v>28</v>
      </c>
      <c r="D22" s="27">
        <v>663375.49</v>
      </c>
      <c r="E22" s="27">
        <v>4024204</v>
      </c>
      <c r="F22" s="21">
        <v>1309038</v>
      </c>
      <c r="G22" s="27">
        <v>910472.26</v>
      </c>
      <c r="H22" s="22">
        <f t="shared" si="6"/>
        <v>22.624903210672223</v>
      </c>
      <c r="I22" s="22">
        <f t="shared" si="7"/>
        <v>69.552775396894518</v>
      </c>
      <c r="J22" s="22">
        <f t="shared" si="8"/>
        <v>247096.77000000002</v>
      </c>
      <c r="K22" s="23">
        <f t="shared" si="9"/>
        <v>137.24840210783188</v>
      </c>
    </row>
    <row r="23" spans="1:11" x14ac:dyDescent="0.3">
      <c r="A23" s="45" t="s">
        <v>29</v>
      </c>
      <c r="B23" s="44">
        <v>1080</v>
      </c>
      <c r="C23" s="26" t="s">
        <v>30</v>
      </c>
      <c r="D23" s="27">
        <v>872603.11</v>
      </c>
      <c r="E23" s="27">
        <v>4534006</v>
      </c>
      <c r="F23" s="21">
        <v>1507212</v>
      </c>
      <c r="G23" s="27">
        <v>1024271.23</v>
      </c>
      <c r="H23" s="22">
        <f t="shared" si="6"/>
        <v>22.590866222938391</v>
      </c>
      <c r="I23" s="22">
        <f t="shared" si="7"/>
        <v>67.958006571072943</v>
      </c>
      <c r="J23" s="22">
        <f t="shared" si="8"/>
        <v>151668.12</v>
      </c>
      <c r="K23" s="23">
        <f t="shared" si="9"/>
        <v>117.38111155712016</v>
      </c>
    </row>
    <row r="24" spans="1:11" ht="12.75" hidden="1" customHeight="1" x14ac:dyDescent="0.3">
      <c r="A24" s="45" t="s">
        <v>31</v>
      </c>
      <c r="B24" s="44"/>
      <c r="C24" s="26" t="s">
        <v>32</v>
      </c>
      <c r="D24" s="27">
        <v>0</v>
      </c>
      <c r="E24" s="27">
        <v>0</v>
      </c>
      <c r="F24" s="21">
        <f t="shared" si="10"/>
        <v>0</v>
      </c>
      <c r="G24" s="27">
        <v>0</v>
      </c>
      <c r="H24" s="22" t="e">
        <f t="shared" si="6"/>
        <v>#DIV/0!</v>
      </c>
      <c r="I24" s="22" t="e">
        <f t="shared" si="7"/>
        <v>#DIV/0!</v>
      </c>
      <c r="J24" s="22">
        <f t="shared" si="8"/>
        <v>0</v>
      </c>
      <c r="K24" s="23" t="e">
        <f t="shared" si="9"/>
        <v>#DIV/0!</v>
      </c>
    </row>
    <row r="25" spans="1:11" x14ac:dyDescent="0.3">
      <c r="A25" s="45" t="s">
        <v>33</v>
      </c>
      <c r="B25" s="44">
        <v>1141</v>
      </c>
      <c r="C25" s="26" t="s">
        <v>34</v>
      </c>
      <c r="D25" s="27">
        <v>1457700.31</v>
      </c>
      <c r="E25" s="27">
        <v>9913887</v>
      </c>
      <c r="F25" s="21">
        <v>3895193</v>
      </c>
      <c r="G25" s="27">
        <v>2221073.48</v>
      </c>
      <c r="H25" s="22">
        <f t="shared" si="6"/>
        <v>22.403659432470835</v>
      </c>
      <c r="I25" s="22">
        <f t="shared" si="7"/>
        <v>57.020883945930279</v>
      </c>
      <c r="J25" s="22">
        <f t="shared" si="8"/>
        <v>763373.16999999993</v>
      </c>
      <c r="K25" s="23">
        <f t="shared" si="9"/>
        <v>152.36832048145752</v>
      </c>
    </row>
    <row r="26" spans="1:11" x14ac:dyDescent="0.3">
      <c r="A26" s="45" t="s">
        <v>35</v>
      </c>
      <c r="B26" s="44">
        <v>1142</v>
      </c>
      <c r="C26" s="26" t="s">
        <v>36</v>
      </c>
      <c r="D26" s="27">
        <v>3620</v>
      </c>
      <c r="E26" s="27">
        <v>550153</v>
      </c>
      <c r="F26" s="21">
        <v>167723</v>
      </c>
      <c r="G26" s="27">
        <v>3620</v>
      </c>
      <c r="H26" s="22">
        <f t="shared" si="6"/>
        <v>0.65799877488625891</v>
      </c>
      <c r="I26" s="22">
        <f t="shared" si="7"/>
        <v>2.1583205642636965</v>
      </c>
      <c r="J26" s="22">
        <f t="shared" si="8"/>
        <v>0</v>
      </c>
      <c r="K26" s="23">
        <f t="shared" si="9"/>
        <v>100</v>
      </c>
    </row>
    <row r="27" spans="1:11" ht="27.6" x14ac:dyDescent="0.3">
      <c r="A27" s="246" t="s">
        <v>37</v>
      </c>
      <c r="B27" s="44">
        <v>1151</v>
      </c>
      <c r="C27" s="26" t="s">
        <v>38</v>
      </c>
      <c r="D27" s="27">
        <v>440</v>
      </c>
      <c r="E27" s="27">
        <v>226332</v>
      </c>
      <c r="F27" s="21">
        <v>99644</v>
      </c>
      <c r="G27" s="27">
        <v>53695.53</v>
      </c>
      <c r="H27" s="22">
        <f t="shared" si="6"/>
        <v>23.724232543343408</v>
      </c>
      <c r="I27" s="22">
        <f t="shared" si="7"/>
        <v>53.88736903376018</v>
      </c>
      <c r="J27" s="22">
        <f t="shared" si="8"/>
        <v>53255.53</v>
      </c>
      <c r="K27" s="23">
        <f t="shared" si="9"/>
        <v>12203.529545454545</v>
      </c>
    </row>
    <row r="28" spans="1:11" ht="27.6" x14ac:dyDescent="0.3">
      <c r="A28" s="247"/>
      <c r="B28" s="44">
        <v>1152</v>
      </c>
      <c r="C28" s="26" t="s">
        <v>39</v>
      </c>
      <c r="D28" s="27">
        <v>171849.19</v>
      </c>
      <c r="E28" s="27">
        <v>1207000</v>
      </c>
      <c r="F28" s="21">
        <v>282300</v>
      </c>
      <c r="G28" s="27">
        <v>243151.88</v>
      </c>
      <c r="H28" s="22">
        <f t="shared" si="6"/>
        <v>20.145143330571667</v>
      </c>
      <c r="I28" s="22">
        <f t="shared" si="7"/>
        <v>86.1324406659582</v>
      </c>
      <c r="J28" s="22">
        <f t="shared" si="8"/>
        <v>71302.69</v>
      </c>
      <c r="K28" s="23">
        <f t="shared" si="9"/>
        <v>141.49143210974694</v>
      </c>
    </row>
    <row r="29" spans="1:11" ht="69.599999999999994" hidden="1" thickBot="1" x14ac:dyDescent="0.35">
      <c r="A29" s="248"/>
      <c r="B29" s="46">
        <v>1154</v>
      </c>
      <c r="C29" s="47" t="s">
        <v>40</v>
      </c>
      <c r="D29" s="48">
        <v>0</v>
      </c>
      <c r="E29" s="48">
        <v>0</v>
      </c>
      <c r="F29" s="21">
        <f t="shared" si="10"/>
        <v>0</v>
      </c>
      <c r="G29" s="48">
        <v>0</v>
      </c>
      <c r="H29" s="22" t="e">
        <f t="shared" si="6"/>
        <v>#DIV/0!</v>
      </c>
      <c r="I29" s="22" t="e">
        <f t="shared" si="7"/>
        <v>#DIV/0!</v>
      </c>
      <c r="J29" s="22">
        <f t="shared" si="8"/>
        <v>0</v>
      </c>
      <c r="K29" s="23" t="e">
        <f t="shared" si="9"/>
        <v>#DIV/0!</v>
      </c>
    </row>
    <row r="30" spans="1:11" ht="28.2" thickBot="1" x14ac:dyDescent="0.35">
      <c r="A30" s="49"/>
      <c r="B30" s="44">
        <v>1160</v>
      </c>
      <c r="C30" s="26" t="s">
        <v>41</v>
      </c>
      <c r="D30" s="27">
        <v>133267.59</v>
      </c>
      <c r="E30" s="27">
        <v>825846</v>
      </c>
      <c r="F30" s="21">
        <v>294278</v>
      </c>
      <c r="G30" s="27">
        <v>203612.76</v>
      </c>
      <c r="H30" s="22">
        <f t="shared" si="6"/>
        <v>24.655051910404605</v>
      </c>
      <c r="I30" s="22">
        <f t="shared" si="7"/>
        <v>69.190615676333266</v>
      </c>
      <c r="J30" s="22">
        <f t="shared" si="8"/>
        <v>70345.170000000013</v>
      </c>
      <c r="K30" s="23">
        <f t="shared" si="9"/>
        <v>152.78490441674529</v>
      </c>
    </row>
    <row r="31" spans="1:11" ht="55.8" hidden="1" thickBot="1" x14ac:dyDescent="0.35">
      <c r="A31" s="49"/>
      <c r="B31" s="50">
        <v>1181</v>
      </c>
      <c r="C31" s="26" t="s">
        <v>42</v>
      </c>
      <c r="D31" s="27">
        <v>0</v>
      </c>
      <c r="E31" s="27">
        <v>0</v>
      </c>
      <c r="F31" s="21">
        <f t="shared" si="10"/>
        <v>0</v>
      </c>
      <c r="G31" s="27">
        <v>0</v>
      </c>
      <c r="H31" s="22" t="e">
        <f t="shared" si="6"/>
        <v>#DIV/0!</v>
      </c>
      <c r="I31" s="22" t="e">
        <f t="shared" si="7"/>
        <v>#DIV/0!</v>
      </c>
      <c r="J31" s="22">
        <f t="shared" si="8"/>
        <v>0</v>
      </c>
      <c r="K31" s="23" t="e">
        <f t="shared" si="9"/>
        <v>#DIV/0!</v>
      </c>
    </row>
    <row r="32" spans="1:11" ht="55.8" hidden="1" thickBot="1" x14ac:dyDescent="0.35">
      <c r="A32" s="49"/>
      <c r="B32" s="50">
        <v>1182</v>
      </c>
      <c r="C32" s="26" t="s">
        <v>43</v>
      </c>
      <c r="D32" s="27">
        <v>0</v>
      </c>
      <c r="E32" s="27">
        <v>0</v>
      </c>
      <c r="F32" s="21">
        <f t="shared" si="10"/>
        <v>0</v>
      </c>
      <c r="G32" s="27">
        <v>0</v>
      </c>
      <c r="H32" s="22" t="e">
        <f t="shared" si="6"/>
        <v>#DIV/0!</v>
      </c>
      <c r="I32" s="22" t="e">
        <f t="shared" si="7"/>
        <v>#DIV/0!</v>
      </c>
      <c r="J32" s="22">
        <f t="shared" si="8"/>
        <v>0</v>
      </c>
      <c r="K32" s="23" t="e">
        <f t="shared" si="9"/>
        <v>#DIV/0!</v>
      </c>
    </row>
    <row r="33" spans="1:11" ht="42" thickBot="1" x14ac:dyDescent="0.35">
      <c r="A33" s="49"/>
      <c r="B33" s="42">
        <v>1200</v>
      </c>
      <c r="C33" s="20" t="s">
        <v>44</v>
      </c>
      <c r="D33" s="21">
        <v>23615.439999999999</v>
      </c>
      <c r="E33" s="21">
        <v>244080</v>
      </c>
      <c r="F33" s="21">
        <v>60900</v>
      </c>
      <c r="G33" s="21">
        <v>54718.73</v>
      </c>
      <c r="H33" s="22">
        <f t="shared" si="6"/>
        <v>22.418358734841036</v>
      </c>
      <c r="I33" s="22">
        <f t="shared" si="7"/>
        <v>89.850131362889982</v>
      </c>
      <c r="J33" s="22">
        <f t="shared" si="8"/>
        <v>31103.290000000005</v>
      </c>
      <c r="K33" s="23">
        <f t="shared" si="9"/>
        <v>231.70743378061135</v>
      </c>
    </row>
    <row r="34" spans="1:11" ht="55.8" thickBot="1" x14ac:dyDescent="0.35">
      <c r="A34" s="49"/>
      <c r="B34" s="44">
        <v>1210</v>
      </c>
      <c r="C34" s="26" t="s">
        <v>45</v>
      </c>
      <c r="D34" s="27">
        <v>0</v>
      </c>
      <c r="E34" s="27">
        <v>85208.82</v>
      </c>
      <c r="F34" s="21">
        <f t="shared" si="10"/>
        <v>85208.82</v>
      </c>
      <c r="G34" s="27">
        <v>58606.61</v>
      </c>
      <c r="H34" s="22">
        <f t="shared" si="6"/>
        <v>68.7799807578605</v>
      </c>
      <c r="I34" s="22">
        <f t="shared" si="7"/>
        <v>68.7799807578605</v>
      </c>
      <c r="J34" s="22">
        <f t="shared" si="8"/>
        <v>58606.61</v>
      </c>
      <c r="K34" s="23" t="e">
        <f t="shared" si="9"/>
        <v>#DIV/0!</v>
      </c>
    </row>
    <row r="35" spans="1:11" s="51" customFormat="1" ht="14.4" thickBot="1" x14ac:dyDescent="0.35">
      <c r="A35" s="36">
        <v>2000</v>
      </c>
      <c r="B35" s="37"/>
      <c r="C35" s="38" t="s">
        <v>46</v>
      </c>
      <c r="D35" s="52">
        <f>SUM(D36:D38)</f>
        <v>618249.9</v>
      </c>
      <c r="E35" s="52">
        <f t="shared" ref="E35:G35" si="11">SUM(E36:E38)</f>
        <v>5895430</v>
      </c>
      <c r="F35" s="52">
        <f t="shared" si="11"/>
        <v>3432950</v>
      </c>
      <c r="G35" s="52">
        <f t="shared" si="11"/>
        <v>1767762.7</v>
      </c>
      <c r="H35" s="40">
        <f t="shared" si="2"/>
        <v>29.985305567193571</v>
      </c>
      <c r="I35" s="40">
        <f t="shared" si="3"/>
        <v>51.493983308816027</v>
      </c>
      <c r="J35" s="53">
        <f t="shared" ref="J35:J36" si="12">G35-D35</f>
        <v>1149512.7999999998</v>
      </c>
      <c r="K35" s="54">
        <f t="shared" si="1"/>
        <v>285.93012307806276</v>
      </c>
    </row>
    <row r="36" spans="1:11" ht="27.6" x14ac:dyDescent="0.3">
      <c r="A36" s="45">
        <v>2010</v>
      </c>
      <c r="B36" s="44">
        <v>2010</v>
      </c>
      <c r="C36" s="26" t="s">
        <v>47</v>
      </c>
      <c r="D36" s="27">
        <v>599999.9</v>
      </c>
      <c r="E36" s="27">
        <v>4429430</v>
      </c>
      <c r="F36" s="27">
        <v>2843950</v>
      </c>
      <c r="G36" s="27">
        <v>1325599.8899999999</v>
      </c>
      <c r="H36" s="28">
        <f t="shared" si="2"/>
        <v>29.927098746339819</v>
      </c>
      <c r="I36" s="28">
        <f t="shared" si="3"/>
        <v>46.611223474393007</v>
      </c>
      <c r="J36" s="28">
        <f t="shared" si="12"/>
        <v>725599.98999999987</v>
      </c>
      <c r="K36" s="29">
        <f t="shared" si="1"/>
        <v>220.93335182222526</v>
      </c>
    </row>
    <row r="37" spans="1:11" ht="42" thickBot="1" x14ac:dyDescent="0.35">
      <c r="A37" s="45">
        <v>2111</v>
      </c>
      <c r="B37" s="44">
        <v>2111</v>
      </c>
      <c r="C37" s="26" t="s">
        <v>48</v>
      </c>
      <c r="D37" s="27">
        <v>18250</v>
      </c>
      <c r="E37" s="27">
        <v>1466000</v>
      </c>
      <c r="F37" s="27">
        <v>589000</v>
      </c>
      <c r="G37" s="27">
        <v>442162.81</v>
      </c>
      <c r="H37" s="28">
        <f t="shared" ref="H37:H38" si="13">G37/E37*100</f>
        <v>30.161173942701229</v>
      </c>
      <c r="I37" s="28">
        <f t="shared" ref="I37:I38" si="14">G37/F37*100</f>
        <v>75.070086587436336</v>
      </c>
      <c r="J37" s="28">
        <f t="shared" ref="J37:J38" si="15">G37-D37</f>
        <v>423912.81</v>
      </c>
      <c r="K37" s="29">
        <f t="shared" ref="K37:K38" si="16">G37/D37*100</f>
        <v>2422.8099178082193</v>
      </c>
    </row>
    <row r="38" spans="1:11" ht="28.2" hidden="1" thickBot="1" x14ac:dyDescent="0.35">
      <c r="A38" s="55">
        <v>2144</v>
      </c>
      <c r="B38" s="46">
        <v>2144</v>
      </c>
      <c r="C38" s="26" t="s">
        <v>49</v>
      </c>
      <c r="D38" s="48">
        <v>0</v>
      </c>
      <c r="E38" s="48">
        <v>0</v>
      </c>
      <c r="F38" s="27">
        <f t="shared" ref="F38" si="17">E38</f>
        <v>0</v>
      </c>
      <c r="G38" s="48">
        <v>0</v>
      </c>
      <c r="H38" s="28" t="e">
        <f t="shared" si="13"/>
        <v>#DIV/0!</v>
      </c>
      <c r="I38" s="28" t="e">
        <f t="shared" si="14"/>
        <v>#DIV/0!</v>
      </c>
      <c r="J38" s="28">
        <f t="shared" si="15"/>
        <v>0</v>
      </c>
      <c r="K38" s="29" t="e">
        <f t="shared" si="16"/>
        <v>#DIV/0!</v>
      </c>
    </row>
    <row r="39" spans="1:11" s="51" customFormat="1" ht="14.4" thickBot="1" x14ac:dyDescent="0.35">
      <c r="A39" s="56">
        <v>3000</v>
      </c>
      <c r="B39" s="37"/>
      <c r="C39" s="38" t="s">
        <v>50</v>
      </c>
      <c r="D39" s="52">
        <f>SUM(D40:D48)</f>
        <v>2715954.58</v>
      </c>
      <c r="E39" s="52">
        <f>SUM(E40:E48)</f>
        <v>14975922</v>
      </c>
      <c r="F39" s="52">
        <f>SUM(F40:F48)</f>
        <v>4984180</v>
      </c>
      <c r="G39" s="52">
        <f>SUM(G40:G48)</f>
        <v>3754391.1199999996</v>
      </c>
      <c r="H39" s="40">
        <f t="shared" si="2"/>
        <v>25.069515719967022</v>
      </c>
      <c r="I39" s="40">
        <f t="shared" si="3"/>
        <v>75.326154352370907</v>
      </c>
      <c r="J39" s="40">
        <f>G39-D39</f>
        <v>1038436.5399999996</v>
      </c>
      <c r="K39" s="17">
        <f>G39/D39*100</f>
        <v>138.23467990396213</v>
      </c>
    </row>
    <row r="40" spans="1:11" s="51" customFormat="1" ht="27.6" hidden="1" x14ac:dyDescent="0.3">
      <c r="A40" s="45">
        <v>3032</v>
      </c>
      <c r="B40" s="57">
        <v>3032</v>
      </c>
      <c r="C40" s="20" t="s">
        <v>51</v>
      </c>
      <c r="D40" s="21">
        <v>0</v>
      </c>
      <c r="E40" s="21">
        <v>0</v>
      </c>
      <c r="F40" s="21">
        <f>E40</f>
        <v>0</v>
      </c>
      <c r="G40" s="21">
        <v>0</v>
      </c>
      <c r="H40" s="28" t="e">
        <f t="shared" ref="H40:H41" si="18">G40/E40*100</f>
        <v>#DIV/0!</v>
      </c>
      <c r="I40" s="28" t="e">
        <f t="shared" ref="I40:I41" si="19">G40/F40*100</f>
        <v>#DIV/0!</v>
      </c>
      <c r="J40" s="22">
        <f t="shared" ref="J40:J41" si="20">G40-D40</f>
        <v>0</v>
      </c>
      <c r="K40" s="23" t="e">
        <f t="shared" ref="K40:K41" si="21">G40/D40*100</f>
        <v>#DIV/0!</v>
      </c>
    </row>
    <row r="41" spans="1:11" s="51" customFormat="1" ht="27.6" x14ac:dyDescent="0.3">
      <c r="A41" s="45">
        <v>3035</v>
      </c>
      <c r="B41" s="58">
        <v>3035</v>
      </c>
      <c r="C41" s="26" t="s">
        <v>52</v>
      </c>
      <c r="D41" s="27">
        <v>0</v>
      </c>
      <c r="E41" s="27">
        <v>20000</v>
      </c>
      <c r="F41" s="21">
        <f t="shared" ref="F41:F47" si="22">E41</f>
        <v>20000</v>
      </c>
      <c r="G41" s="27">
        <v>0</v>
      </c>
      <c r="H41" s="28">
        <f t="shared" si="18"/>
        <v>0</v>
      </c>
      <c r="I41" s="28">
        <f t="shared" si="19"/>
        <v>0</v>
      </c>
      <c r="J41" s="22">
        <f t="shared" si="20"/>
        <v>0</v>
      </c>
      <c r="K41" s="23" t="e">
        <f t="shared" si="21"/>
        <v>#DIV/0!</v>
      </c>
    </row>
    <row r="42" spans="1:11" s="51" customFormat="1" ht="27.6" x14ac:dyDescent="0.3">
      <c r="A42" s="45">
        <v>3050</v>
      </c>
      <c r="B42" s="58">
        <v>3050</v>
      </c>
      <c r="C42" s="26" t="s">
        <v>53</v>
      </c>
      <c r="D42" s="27">
        <v>0</v>
      </c>
      <c r="E42" s="27">
        <v>39900</v>
      </c>
      <c r="F42" s="21">
        <v>9700</v>
      </c>
      <c r="G42" s="27">
        <v>1752.05</v>
      </c>
      <c r="H42" s="28">
        <f t="shared" si="2"/>
        <v>4.3911027568922307</v>
      </c>
      <c r="I42" s="28">
        <f t="shared" si="3"/>
        <v>18.062371134020619</v>
      </c>
      <c r="J42" s="22">
        <f t="shared" si="4"/>
        <v>1752.05</v>
      </c>
      <c r="K42" s="23" t="e">
        <f t="shared" si="1"/>
        <v>#DIV/0!</v>
      </c>
    </row>
    <row r="43" spans="1:11" ht="55.2" x14ac:dyDescent="0.3">
      <c r="A43" s="41" t="s">
        <v>54</v>
      </c>
      <c r="B43" s="57">
        <v>3104</v>
      </c>
      <c r="C43" s="20" t="s">
        <v>55</v>
      </c>
      <c r="D43" s="21">
        <v>1755977.82</v>
      </c>
      <c r="E43" s="21">
        <v>11346815</v>
      </c>
      <c r="F43" s="21">
        <v>3804960</v>
      </c>
      <c r="G43" s="21">
        <v>3000487.94</v>
      </c>
      <c r="H43" s="28">
        <f t="shared" ref="H43:H48" si="23">G43/E43*100</f>
        <v>26.443437563756877</v>
      </c>
      <c r="I43" s="28">
        <f t="shared" ref="I43:I48" si="24">G43/F43*100</f>
        <v>78.857279445776044</v>
      </c>
      <c r="J43" s="22">
        <f t="shared" ref="J43:J48" si="25">G43-D43</f>
        <v>1244510.1199999999</v>
      </c>
      <c r="K43" s="23">
        <f t="shared" ref="K43:K48" si="26">G43/D43*100</f>
        <v>170.87276990776567</v>
      </c>
    </row>
    <row r="44" spans="1:11" ht="27.6" x14ac:dyDescent="0.3">
      <c r="A44" s="45" t="s">
        <v>56</v>
      </c>
      <c r="B44" s="44">
        <v>3121</v>
      </c>
      <c r="C44" s="26" t="s">
        <v>57</v>
      </c>
      <c r="D44" s="27">
        <v>449039.53</v>
      </c>
      <c r="E44" s="27">
        <v>1864207</v>
      </c>
      <c r="F44" s="21">
        <v>599020</v>
      </c>
      <c r="G44" s="27">
        <v>507300.73</v>
      </c>
      <c r="H44" s="28">
        <f t="shared" si="23"/>
        <v>27.212682389884812</v>
      </c>
      <c r="I44" s="28">
        <f t="shared" si="24"/>
        <v>84.68844612867683</v>
      </c>
      <c r="J44" s="22">
        <f t="shared" si="25"/>
        <v>58261.199999999953</v>
      </c>
      <c r="K44" s="23">
        <f t="shared" si="26"/>
        <v>112.97462608692823</v>
      </c>
    </row>
    <row r="45" spans="1:11" ht="55.2" x14ac:dyDescent="0.3">
      <c r="A45" s="43">
        <v>3160</v>
      </c>
      <c r="B45" s="59">
        <v>3160</v>
      </c>
      <c r="C45" s="26" t="s">
        <v>58</v>
      </c>
      <c r="D45" s="33">
        <v>22621.18</v>
      </c>
      <c r="E45" s="33">
        <v>400000</v>
      </c>
      <c r="F45" s="21">
        <v>150000</v>
      </c>
      <c r="G45" s="33">
        <v>103530.4</v>
      </c>
      <c r="H45" s="28">
        <f t="shared" si="23"/>
        <v>25.8826</v>
      </c>
      <c r="I45" s="28">
        <f t="shared" si="24"/>
        <v>69.020266666666657</v>
      </c>
      <c r="J45" s="22">
        <f t="shared" si="25"/>
        <v>80909.22</v>
      </c>
      <c r="K45" s="23">
        <f t="shared" si="26"/>
        <v>457.67020111240873</v>
      </c>
    </row>
    <row r="46" spans="1:11" ht="55.2" x14ac:dyDescent="0.3">
      <c r="A46" s="43">
        <v>3180</v>
      </c>
      <c r="B46" s="59">
        <v>3180</v>
      </c>
      <c r="C46" s="26" t="s">
        <v>59</v>
      </c>
      <c r="D46" s="33">
        <v>7000</v>
      </c>
      <c r="E46" s="33">
        <v>0</v>
      </c>
      <c r="F46" s="21">
        <f t="shared" si="22"/>
        <v>0</v>
      </c>
      <c r="G46" s="33">
        <v>0</v>
      </c>
      <c r="H46" s="28" t="e">
        <f t="shared" si="23"/>
        <v>#DIV/0!</v>
      </c>
      <c r="I46" s="28" t="e">
        <f t="shared" si="24"/>
        <v>#DIV/0!</v>
      </c>
      <c r="J46" s="22">
        <f t="shared" si="25"/>
        <v>-7000</v>
      </c>
      <c r="K46" s="23">
        <f t="shared" si="26"/>
        <v>0</v>
      </c>
    </row>
    <row r="47" spans="1:11" ht="41.4" x14ac:dyDescent="0.3">
      <c r="A47" s="43">
        <v>3192</v>
      </c>
      <c r="B47" s="59">
        <v>3192</v>
      </c>
      <c r="C47" s="26" t="s">
        <v>60</v>
      </c>
      <c r="D47" s="33">
        <v>18196.05</v>
      </c>
      <c r="E47" s="33">
        <v>0</v>
      </c>
      <c r="F47" s="21">
        <f t="shared" si="22"/>
        <v>0</v>
      </c>
      <c r="G47" s="33">
        <v>0</v>
      </c>
      <c r="H47" s="28" t="e">
        <f t="shared" si="23"/>
        <v>#DIV/0!</v>
      </c>
      <c r="I47" s="28" t="e">
        <f t="shared" si="24"/>
        <v>#DIV/0!</v>
      </c>
      <c r="J47" s="22">
        <f t="shared" si="25"/>
        <v>-18196.05</v>
      </c>
      <c r="K47" s="23">
        <f t="shared" si="26"/>
        <v>0</v>
      </c>
    </row>
    <row r="48" spans="1:11" ht="28.2" thickBot="1" x14ac:dyDescent="0.35">
      <c r="A48" s="43" t="s">
        <v>61</v>
      </c>
      <c r="B48" s="59">
        <v>3242</v>
      </c>
      <c r="C48" s="32" t="s">
        <v>62</v>
      </c>
      <c r="D48" s="33">
        <v>463120</v>
      </c>
      <c r="E48" s="33">
        <v>1305000</v>
      </c>
      <c r="F48" s="21">
        <v>400500</v>
      </c>
      <c r="G48" s="33">
        <v>141320</v>
      </c>
      <c r="H48" s="28">
        <f t="shared" si="23"/>
        <v>10.829118773946361</v>
      </c>
      <c r="I48" s="28">
        <f t="shared" si="24"/>
        <v>35.285892634207237</v>
      </c>
      <c r="J48" s="22">
        <f t="shared" si="25"/>
        <v>-321800</v>
      </c>
      <c r="K48" s="23">
        <f t="shared" si="26"/>
        <v>30.514769390222835</v>
      </c>
    </row>
    <row r="49" spans="1:11" s="51" customFormat="1" ht="14.4" thickBot="1" x14ac:dyDescent="0.35">
      <c r="A49" s="36">
        <v>4000</v>
      </c>
      <c r="B49" s="37"/>
      <c r="C49" s="38" t="s">
        <v>63</v>
      </c>
      <c r="D49" s="52">
        <f>SUM(D50:D54)</f>
        <v>3808026.46</v>
      </c>
      <c r="E49" s="52">
        <f>SUM(E50:E54)</f>
        <v>16104180</v>
      </c>
      <c r="F49" s="52">
        <f t="shared" ref="F49:G49" si="27">SUM(F50:F54)</f>
        <v>6641596</v>
      </c>
      <c r="G49" s="52">
        <f t="shared" si="27"/>
        <v>3593479.2600000002</v>
      </c>
      <c r="H49" s="40">
        <f t="shared" si="2"/>
        <v>22.313953644333338</v>
      </c>
      <c r="I49" s="40">
        <f t="shared" si="3"/>
        <v>54.105658639881135</v>
      </c>
      <c r="J49" s="40">
        <f t="shared" si="4"/>
        <v>-214547.19999999972</v>
      </c>
      <c r="K49" s="17">
        <f t="shared" si="1"/>
        <v>94.365921501501333</v>
      </c>
    </row>
    <row r="50" spans="1:11" x14ac:dyDescent="0.3">
      <c r="A50" s="18" t="s">
        <v>64</v>
      </c>
      <c r="B50" s="42">
        <v>4030</v>
      </c>
      <c r="C50" s="20" t="s">
        <v>65</v>
      </c>
      <c r="D50" s="21">
        <v>1051720.42</v>
      </c>
      <c r="E50" s="21">
        <v>4383705</v>
      </c>
      <c r="F50" s="21">
        <v>1719150</v>
      </c>
      <c r="G50" s="21">
        <v>1054890.73</v>
      </c>
      <c r="H50" s="22">
        <f t="shared" si="2"/>
        <v>24.063907813139799</v>
      </c>
      <c r="I50" s="22">
        <f t="shared" si="3"/>
        <v>61.361180234418164</v>
      </c>
      <c r="J50" s="22">
        <f t="shared" si="4"/>
        <v>3170.3100000000559</v>
      </c>
      <c r="K50" s="23">
        <f t="shared" si="1"/>
        <v>100.30144037709185</v>
      </c>
    </row>
    <row r="51" spans="1:11" x14ac:dyDescent="0.3">
      <c r="A51" s="24" t="s">
        <v>66</v>
      </c>
      <c r="B51" s="44">
        <v>4040</v>
      </c>
      <c r="C51" s="26" t="s">
        <v>67</v>
      </c>
      <c r="D51" s="27">
        <v>135068.62</v>
      </c>
      <c r="E51" s="27">
        <v>590325</v>
      </c>
      <c r="F51" s="21">
        <v>209986</v>
      </c>
      <c r="G51" s="27">
        <v>133096.39000000001</v>
      </c>
      <c r="H51" s="22">
        <f t="shared" ref="H51:H54" si="28">G51/E51*100</f>
        <v>22.546290602634144</v>
      </c>
      <c r="I51" s="22">
        <f t="shared" ref="I51:I54" si="29">G51/F51*100</f>
        <v>63.383458897259828</v>
      </c>
      <c r="J51" s="22">
        <f t="shared" ref="J51:J54" si="30">G51-D51</f>
        <v>-1972.2299999999814</v>
      </c>
      <c r="K51" s="23">
        <f t="shared" ref="K51:K54" si="31">G51/D51*100</f>
        <v>98.539831087339181</v>
      </c>
    </row>
    <row r="52" spans="1:11" ht="27.6" x14ac:dyDescent="0.3">
      <c r="A52" s="24" t="s">
        <v>68</v>
      </c>
      <c r="B52" s="44">
        <v>4060</v>
      </c>
      <c r="C52" s="26" t="s">
        <v>69</v>
      </c>
      <c r="D52" s="27">
        <v>2365773.17</v>
      </c>
      <c r="E52" s="27">
        <v>9932075</v>
      </c>
      <c r="F52" s="21">
        <v>4233100</v>
      </c>
      <c r="G52" s="27">
        <v>2199323.92</v>
      </c>
      <c r="H52" s="22">
        <f t="shared" si="28"/>
        <v>22.143649942232617</v>
      </c>
      <c r="I52" s="22">
        <f t="shared" si="29"/>
        <v>51.955397226618793</v>
      </c>
      <c r="J52" s="22">
        <f t="shared" si="30"/>
        <v>-166449.25</v>
      </c>
      <c r="K52" s="23">
        <f t="shared" si="31"/>
        <v>92.96427687528471</v>
      </c>
    </row>
    <row r="53" spans="1:11" ht="27.6" x14ac:dyDescent="0.3">
      <c r="A53" s="24" t="s">
        <v>70</v>
      </c>
      <c r="B53" s="44">
        <v>4081</v>
      </c>
      <c r="C53" s="26" t="s">
        <v>71</v>
      </c>
      <c r="D53" s="27">
        <v>205734.25</v>
      </c>
      <c r="E53" s="27">
        <v>828075</v>
      </c>
      <c r="F53" s="21">
        <v>309360</v>
      </c>
      <c r="G53" s="27">
        <v>204538.22</v>
      </c>
      <c r="H53" s="22">
        <f t="shared" si="28"/>
        <v>24.700446215620566</v>
      </c>
      <c r="I53" s="22">
        <f t="shared" si="29"/>
        <v>66.116569692267916</v>
      </c>
      <c r="J53" s="22">
        <f t="shared" si="30"/>
        <v>-1196.0299999999988</v>
      </c>
      <c r="K53" s="23">
        <f t="shared" si="31"/>
        <v>99.418652946701883</v>
      </c>
    </row>
    <row r="54" spans="1:11" ht="14.4" thickBot="1" x14ac:dyDescent="0.35">
      <c r="A54" s="30" t="s">
        <v>72</v>
      </c>
      <c r="B54" s="59">
        <v>4082</v>
      </c>
      <c r="C54" s="32" t="s">
        <v>73</v>
      </c>
      <c r="D54" s="33">
        <v>49730</v>
      </c>
      <c r="E54" s="33">
        <v>370000</v>
      </c>
      <c r="F54" s="21">
        <v>170000</v>
      </c>
      <c r="G54" s="33">
        <v>1630</v>
      </c>
      <c r="H54" s="22">
        <f t="shared" si="28"/>
        <v>0.44054054054054059</v>
      </c>
      <c r="I54" s="22">
        <f t="shared" si="29"/>
        <v>0.95882352941176474</v>
      </c>
      <c r="J54" s="22">
        <f t="shared" si="30"/>
        <v>-48100</v>
      </c>
      <c r="K54" s="23">
        <f t="shared" si="31"/>
        <v>3.2776995777196865</v>
      </c>
    </row>
    <row r="55" spans="1:11" s="51" customFormat="1" ht="14.4" thickBot="1" x14ac:dyDescent="0.35">
      <c r="A55" s="36">
        <v>5000</v>
      </c>
      <c r="B55" s="37"/>
      <c r="C55" s="38" t="s">
        <v>74</v>
      </c>
      <c r="D55" s="52">
        <f>SUM(D56:D58)</f>
        <v>304768.69</v>
      </c>
      <c r="E55" s="52">
        <f>SUM(E56:E58)</f>
        <v>2581621</v>
      </c>
      <c r="F55" s="52">
        <f t="shared" ref="F55:G55" si="32">SUM(F56:F58)</f>
        <v>858939</v>
      </c>
      <c r="G55" s="52">
        <f t="shared" si="32"/>
        <v>422739.18</v>
      </c>
      <c r="H55" s="40">
        <f t="shared" si="2"/>
        <v>16.374951241874776</v>
      </c>
      <c r="I55" s="40">
        <f t="shared" si="3"/>
        <v>49.216437954266837</v>
      </c>
      <c r="J55" s="40">
        <f t="shared" si="4"/>
        <v>117970.48999999999</v>
      </c>
      <c r="K55" s="17">
        <f t="shared" si="1"/>
        <v>138.70820522934949</v>
      </c>
    </row>
    <row r="56" spans="1:11" ht="27.6" x14ac:dyDescent="0.3">
      <c r="A56" s="18" t="s">
        <v>75</v>
      </c>
      <c r="B56" s="42">
        <v>5011</v>
      </c>
      <c r="C56" s="20" t="s">
        <v>76</v>
      </c>
      <c r="D56" s="21">
        <v>6101.5</v>
      </c>
      <c r="E56" s="21">
        <v>55000</v>
      </c>
      <c r="F56" s="21">
        <v>15500</v>
      </c>
      <c r="G56" s="21">
        <v>8060</v>
      </c>
      <c r="H56" s="22">
        <f t="shared" si="2"/>
        <v>14.654545454545453</v>
      </c>
      <c r="I56" s="22">
        <f t="shared" si="3"/>
        <v>52</v>
      </c>
      <c r="J56" s="22">
        <f t="shared" si="4"/>
        <v>1958.5</v>
      </c>
      <c r="K56" s="23">
        <f t="shared" si="1"/>
        <v>132.09866426288616</v>
      </c>
    </row>
    <row r="57" spans="1:11" ht="27.6" x14ac:dyDescent="0.3">
      <c r="A57" s="24" t="s">
        <v>77</v>
      </c>
      <c r="B57" s="44">
        <v>5012</v>
      </c>
      <c r="C57" s="26" t="s">
        <v>78</v>
      </c>
      <c r="D57" s="27">
        <v>2773.39</v>
      </c>
      <c r="E57" s="27">
        <v>45000</v>
      </c>
      <c r="F57" s="21">
        <v>12500</v>
      </c>
      <c r="G57" s="27">
        <v>10663</v>
      </c>
      <c r="H57" s="22">
        <f t="shared" ref="H57:H58" si="33">G57/E57*100</f>
        <v>23.695555555555554</v>
      </c>
      <c r="I57" s="22">
        <f t="shared" ref="I57:I58" si="34">G57/F57*100</f>
        <v>85.304000000000002</v>
      </c>
      <c r="J57" s="22">
        <f t="shared" ref="J57:J58" si="35">G57-D57</f>
        <v>7889.6100000000006</v>
      </c>
      <c r="K57" s="23">
        <f t="shared" ref="K57:K58" si="36">G57/D57*100</f>
        <v>384.47531721106662</v>
      </c>
    </row>
    <row r="58" spans="1:11" ht="28.2" thickBot="1" x14ac:dyDescent="0.35">
      <c r="A58" s="30" t="s">
        <v>79</v>
      </c>
      <c r="B58" s="59">
        <v>5031</v>
      </c>
      <c r="C58" s="32" t="s">
        <v>80</v>
      </c>
      <c r="D58" s="33">
        <v>295893.8</v>
      </c>
      <c r="E58" s="33">
        <v>2481621</v>
      </c>
      <c r="F58" s="21">
        <v>830939</v>
      </c>
      <c r="G58" s="33">
        <v>404016.18</v>
      </c>
      <c r="H58" s="22">
        <f t="shared" si="33"/>
        <v>16.280333701238021</v>
      </c>
      <c r="I58" s="22">
        <f t="shared" si="34"/>
        <v>48.621641299782539</v>
      </c>
      <c r="J58" s="22">
        <f t="shared" si="35"/>
        <v>108122.38</v>
      </c>
      <c r="K58" s="23">
        <f t="shared" si="36"/>
        <v>136.54094137829179</v>
      </c>
    </row>
    <row r="59" spans="1:11" s="51" customFormat="1" ht="14.4" thickBot="1" x14ac:dyDescent="0.35">
      <c r="A59" s="36">
        <v>6000</v>
      </c>
      <c r="B59" s="37"/>
      <c r="C59" s="38" t="s">
        <v>81</v>
      </c>
      <c r="D59" s="52">
        <f>SUM(D60:D65)</f>
        <v>1613429.35</v>
      </c>
      <c r="E59" s="52">
        <f>SUM(E60:E65)</f>
        <v>11874050</v>
      </c>
      <c r="F59" s="52">
        <f>SUM(F60:F65)</f>
        <v>3831918</v>
      </c>
      <c r="G59" s="52">
        <f>SUM(G60:G65)</f>
        <v>2237374.4699999997</v>
      </c>
      <c r="H59" s="40">
        <f t="shared" si="2"/>
        <v>18.842555572866878</v>
      </c>
      <c r="I59" s="40">
        <f t="shared" si="3"/>
        <v>58.38784833078369</v>
      </c>
      <c r="J59" s="40">
        <f t="shared" si="4"/>
        <v>623945.11999999965</v>
      </c>
      <c r="K59" s="17">
        <f t="shared" si="1"/>
        <v>138.67198275524117</v>
      </c>
    </row>
    <row r="60" spans="1:11" ht="25.5" hidden="1" customHeight="1" x14ac:dyDescent="0.3">
      <c r="A60" s="18" t="s">
        <v>82</v>
      </c>
      <c r="B60" s="42">
        <v>6016</v>
      </c>
      <c r="C60" s="20" t="s">
        <v>83</v>
      </c>
      <c r="D60" s="21">
        <v>0</v>
      </c>
      <c r="E60" s="21">
        <v>0</v>
      </c>
      <c r="F60" s="21">
        <f>E60</f>
        <v>0</v>
      </c>
      <c r="G60" s="21">
        <v>0</v>
      </c>
      <c r="H60" s="28" t="e">
        <f t="shared" ref="H60" si="37">G60/E60*100</f>
        <v>#DIV/0!</v>
      </c>
      <c r="I60" s="28" t="e">
        <f t="shared" ref="I60" si="38">G60/F60*100</f>
        <v>#DIV/0!</v>
      </c>
      <c r="J60" s="28">
        <f t="shared" ref="J60" si="39">G60-D60</f>
        <v>0</v>
      </c>
      <c r="K60" s="29" t="e">
        <f>G60/D60*100</f>
        <v>#DIV/0!</v>
      </c>
    </row>
    <row r="61" spans="1:11" ht="41.4" x14ac:dyDescent="0.3">
      <c r="A61" s="24" t="s">
        <v>84</v>
      </c>
      <c r="B61" s="44">
        <v>6020</v>
      </c>
      <c r="C61" s="26" t="s">
        <v>85</v>
      </c>
      <c r="D61" s="27">
        <v>1327637.49</v>
      </c>
      <c r="E61" s="27">
        <v>8316000</v>
      </c>
      <c r="F61" s="21">
        <v>2100000</v>
      </c>
      <c r="G61" s="27">
        <v>1695053.31</v>
      </c>
      <c r="H61" s="28">
        <f t="shared" si="2"/>
        <v>20.383036435786437</v>
      </c>
      <c r="I61" s="28">
        <f t="shared" si="3"/>
        <v>80.716824285714281</v>
      </c>
      <c r="J61" s="28">
        <f t="shared" si="4"/>
        <v>367415.82000000007</v>
      </c>
      <c r="K61" s="29">
        <f>G61/D61*100</f>
        <v>127.67440832060264</v>
      </c>
    </row>
    <row r="62" spans="1:11" x14ac:dyDescent="0.3">
      <c r="A62" s="24" t="s">
        <v>86</v>
      </c>
      <c r="B62" s="44">
        <v>6030</v>
      </c>
      <c r="C62" s="26" t="s">
        <v>87</v>
      </c>
      <c r="D62" s="27">
        <v>111271.06</v>
      </c>
      <c r="E62" s="27">
        <v>2173533</v>
      </c>
      <c r="F62" s="21">
        <v>751137</v>
      </c>
      <c r="G62" s="27">
        <v>171025</v>
      </c>
      <c r="H62" s="28">
        <f t="shared" ref="H62:H65" si="40">G62/E62*100</f>
        <v>7.868525575641133</v>
      </c>
      <c r="I62" s="28">
        <f t="shared" ref="I62:I65" si="41">G62/F62*100</f>
        <v>22.768815808567545</v>
      </c>
      <c r="J62" s="28">
        <f t="shared" ref="J62:J65" si="42">G62-D62</f>
        <v>59753.94</v>
      </c>
      <c r="K62" s="29">
        <f t="shared" ref="K62:K65" si="43">G62/D62*100</f>
        <v>153.70124091565231</v>
      </c>
    </row>
    <row r="63" spans="1:11" x14ac:dyDescent="0.3">
      <c r="A63" s="24" t="s">
        <v>88</v>
      </c>
      <c r="B63" s="44">
        <v>6040</v>
      </c>
      <c r="C63" s="26" t="s">
        <v>89</v>
      </c>
      <c r="D63" s="27">
        <v>0</v>
      </c>
      <c r="E63" s="27">
        <v>111763</v>
      </c>
      <c r="F63" s="27">
        <v>40000</v>
      </c>
      <c r="G63" s="27">
        <v>29423.93</v>
      </c>
      <c r="H63" s="28">
        <f t="shared" si="40"/>
        <v>26.327076044844894</v>
      </c>
      <c r="I63" s="28">
        <f t="shared" si="41"/>
        <v>73.559825000000004</v>
      </c>
      <c r="J63" s="28">
        <f t="shared" si="42"/>
        <v>29423.93</v>
      </c>
      <c r="K63" s="29" t="e">
        <f t="shared" si="43"/>
        <v>#DIV/0!</v>
      </c>
    </row>
    <row r="64" spans="1:11" ht="69" x14ac:dyDescent="0.3">
      <c r="A64" s="24" t="s">
        <v>90</v>
      </c>
      <c r="B64" s="44">
        <v>6071</v>
      </c>
      <c r="C64" s="26" t="s">
        <v>91</v>
      </c>
      <c r="D64" s="27">
        <v>174520.8</v>
      </c>
      <c r="E64" s="27">
        <v>1219854</v>
      </c>
      <c r="F64" s="21">
        <v>887881</v>
      </c>
      <c r="G64" s="27">
        <v>305472.23</v>
      </c>
      <c r="H64" s="28" t="b">
        <f>H2=G64/E64*100</f>
        <v>0</v>
      </c>
      <c r="I64" s="28">
        <f t="shared" si="41"/>
        <v>34.404636432134481</v>
      </c>
      <c r="J64" s="28">
        <f t="shared" si="42"/>
        <v>130951.43</v>
      </c>
      <c r="K64" s="29">
        <f t="shared" si="43"/>
        <v>175.0348554441648</v>
      </c>
    </row>
    <row r="65" spans="1:11" ht="28.2" thickBot="1" x14ac:dyDescent="0.35">
      <c r="A65" s="30" t="s">
        <v>92</v>
      </c>
      <c r="B65" s="59">
        <v>6090</v>
      </c>
      <c r="C65" s="32" t="s">
        <v>93</v>
      </c>
      <c r="D65" s="33">
        <v>0</v>
      </c>
      <c r="E65" s="33">
        <v>52900</v>
      </c>
      <c r="F65" s="21">
        <f t="shared" ref="F65" si="44">E65</f>
        <v>52900</v>
      </c>
      <c r="G65" s="33">
        <v>36400</v>
      </c>
      <c r="H65" s="28">
        <f t="shared" si="40"/>
        <v>68.809073724007561</v>
      </c>
      <c r="I65" s="28">
        <f t="shared" si="41"/>
        <v>68.809073724007561</v>
      </c>
      <c r="J65" s="28">
        <f t="shared" si="42"/>
        <v>36400</v>
      </c>
      <c r="K65" s="29" t="e">
        <f t="shared" si="43"/>
        <v>#DIV/0!</v>
      </c>
    </row>
    <row r="66" spans="1:11" s="51" customFormat="1" ht="14.4" thickBot="1" x14ac:dyDescent="0.35">
      <c r="A66" s="36">
        <v>7000</v>
      </c>
      <c r="B66" s="37"/>
      <c r="C66" s="38" t="s">
        <v>94</v>
      </c>
      <c r="D66" s="52">
        <f>SUM(D67:D75)</f>
        <v>24552</v>
      </c>
      <c r="E66" s="52">
        <f>SUM(E67:E74)</f>
        <v>5315042</v>
      </c>
      <c r="F66" s="52">
        <f>SUM(F67:F74)</f>
        <v>3245912</v>
      </c>
      <c r="G66" s="52">
        <f>SUM(G67:G74)</f>
        <v>75581</v>
      </c>
      <c r="H66" s="40">
        <f t="shared" si="2"/>
        <v>1.4220207479075424</v>
      </c>
      <c r="I66" s="40">
        <f t="shared" si="3"/>
        <v>2.3284981231777078</v>
      </c>
      <c r="J66" s="40">
        <f t="shared" si="4"/>
        <v>51029</v>
      </c>
      <c r="K66" s="17">
        <f t="shared" si="1"/>
        <v>307.84050179211471</v>
      </c>
    </row>
    <row r="67" spans="1:11" ht="27.6" x14ac:dyDescent="0.3">
      <c r="A67" s="41">
        <v>7350</v>
      </c>
      <c r="B67" s="57">
        <v>7350</v>
      </c>
      <c r="C67" s="20" t="s">
        <v>95</v>
      </c>
      <c r="D67" s="21">
        <v>0</v>
      </c>
      <c r="E67" s="21">
        <v>250000</v>
      </c>
      <c r="F67" s="21">
        <v>62800</v>
      </c>
      <c r="G67" s="21">
        <v>0</v>
      </c>
      <c r="H67" s="22">
        <f t="shared" si="2"/>
        <v>0</v>
      </c>
      <c r="I67" s="22">
        <f t="shared" si="3"/>
        <v>0</v>
      </c>
      <c r="J67" s="22">
        <f t="shared" si="4"/>
        <v>0</v>
      </c>
      <c r="K67" s="29" t="e">
        <f t="shared" si="1"/>
        <v>#DIV/0!</v>
      </c>
    </row>
    <row r="68" spans="1:11" ht="27.6" hidden="1" x14ac:dyDescent="0.3">
      <c r="A68" s="41"/>
      <c r="B68" s="57">
        <v>7351</v>
      </c>
      <c r="C68" s="20" t="s">
        <v>96</v>
      </c>
      <c r="D68" s="21">
        <v>0</v>
      </c>
      <c r="E68" s="21">
        <v>0</v>
      </c>
      <c r="F68" s="21">
        <f t="shared" ref="F68:F75" si="45">E68</f>
        <v>0</v>
      </c>
      <c r="G68" s="21">
        <v>0</v>
      </c>
      <c r="H68" s="22" t="e">
        <f t="shared" ref="H68:H75" si="46">G68/E68*100</f>
        <v>#DIV/0!</v>
      </c>
      <c r="I68" s="22" t="e">
        <f t="shared" ref="I68:I75" si="47">G68/F68*100</f>
        <v>#DIV/0!</v>
      </c>
      <c r="J68" s="22">
        <f t="shared" ref="J68:J75" si="48">G68-D68</f>
        <v>0</v>
      </c>
      <c r="K68" s="29" t="e">
        <f t="shared" ref="K68:K75" si="49">G68/D68*100</f>
        <v>#DIV/0!</v>
      </c>
    </row>
    <row r="69" spans="1:11" ht="25.5" customHeight="1" x14ac:dyDescent="0.3">
      <c r="A69" s="41"/>
      <c r="B69" s="57">
        <v>7390</v>
      </c>
      <c r="C69" s="20" t="s">
        <v>97</v>
      </c>
      <c r="D69" s="21">
        <v>0</v>
      </c>
      <c r="E69" s="21">
        <v>75062</v>
      </c>
      <c r="F69" s="21">
        <f t="shared" si="45"/>
        <v>75062</v>
      </c>
      <c r="G69" s="21">
        <v>0</v>
      </c>
      <c r="H69" s="22">
        <f t="shared" si="46"/>
        <v>0</v>
      </c>
      <c r="I69" s="22">
        <f t="shared" si="47"/>
        <v>0</v>
      </c>
      <c r="J69" s="22">
        <f t="shared" si="48"/>
        <v>0</v>
      </c>
      <c r="K69" s="29" t="e">
        <f t="shared" si="49"/>
        <v>#DIV/0!</v>
      </c>
    </row>
    <row r="70" spans="1:11" x14ac:dyDescent="0.3">
      <c r="A70" s="24" t="s">
        <v>98</v>
      </c>
      <c r="B70" s="44">
        <v>7412</v>
      </c>
      <c r="C70" s="26" t="s">
        <v>99</v>
      </c>
      <c r="D70" s="27">
        <v>0</v>
      </c>
      <c r="E70" s="27">
        <v>217730</v>
      </c>
      <c r="F70" s="21">
        <v>126000</v>
      </c>
      <c r="G70" s="27">
        <v>42000</v>
      </c>
      <c r="H70" s="22">
        <f t="shared" si="46"/>
        <v>19.289946263721124</v>
      </c>
      <c r="I70" s="22">
        <f t="shared" si="47"/>
        <v>33.333333333333329</v>
      </c>
      <c r="J70" s="22">
        <f t="shared" si="48"/>
        <v>42000</v>
      </c>
      <c r="K70" s="29" t="e">
        <f t="shared" si="49"/>
        <v>#DIV/0!</v>
      </c>
    </row>
    <row r="71" spans="1:11" ht="27.6" x14ac:dyDescent="0.3">
      <c r="A71" s="24" t="s">
        <v>100</v>
      </c>
      <c r="B71" s="44" t="s">
        <v>101</v>
      </c>
      <c r="C71" s="26" t="s">
        <v>102</v>
      </c>
      <c r="D71" s="27">
        <v>24552</v>
      </c>
      <c r="E71" s="27">
        <v>4712250</v>
      </c>
      <c r="F71" s="21">
        <v>2922050</v>
      </c>
      <c r="G71" s="27">
        <v>0</v>
      </c>
      <c r="H71" s="22">
        <f t="shared" si="46"/>
        <v>0</v>
      </c>
      <c r="I71" s="22">
        <f t="shared" si="47"/>
        <v>0</v>
      </c>
      <c r="J71" s="22">
        <f t="shared" si="48"/>
        <v>-24552</v>
      </c>
      <c r="K71" s="29">
        <f t="shared" si="49"/>
        <v>0</v>
      </c>
    </row>
    <row r="72" spans="1:11" ht="41.4" hidden="1" x14ac:dyDescent="0.3">
      <c r="A72" s="24"/>
      <c r="B72" s="44">
        <v>7540</v>
      </c>
      <c r="C72" s="26" t="s">
        <v>103</v>
      </c>
      <c r="D72" s="27">
        <v>0</v>
      </c>
      <c r="E72" s="27">
        <v>0</v>
      </c>
      <c r="F72" s="21">
        <f t="shared" si="45"/>
        <v>0</v>
      </c>
      <c r="G72" s="27">
        <v>0</v>
      </c>
      <c r="H72" s="22" t="e">
        <f t="shared" si="46"/>
        <v>#DIV/0!</v>
      </c>
      <c r="I72" s="22" t="e">
        <f t="shared" si="47"/>
        <v>#DIV/0!</v>
      </c>
      <c r="J72" s="22">
        <f t="shared" si="48"/>
        <v>0</v>
      </c>
      <c r="K72" s="29" t="e">
        <f t="shared" si="49"/>
        <v>#DIV/0!</v>
      </c>
    </row>
    <row r="73" spans="1:11" ht="12.75" hidden="1" customHeight="1" x14ac:dyDescent="0.3">
      <c r="A73" s="24" t="s">
        <v>104</v>
      </c>
      <c r="B73" s="44">
        <v>7640</v>
      </c>
      <c r="C73" s="26" t="s">
        <v>105</v>
      </c>
      <c r="D73" s="27">
        <v>0</v>
      </c>
      <c r="E73" s="27">
        <v>0</v>
      </c>
      <c r="F73" s="21">
        <f t="shared" si="45"/>
        <v>0</v>
      </c>
      <c r="G73" s="27">
        <v>0</v>
      </c>
      <c r="H73" s="22" t="e">
        <f t="shared" si="46"/>
        <v>#DIV/0!</v>
      </c>
      <c r="I73" s="22" t="e">
        <f t="shared" si="47"/>
        <v>#DIV/0!</v>
      </c>
      <c r="J73" s="22">
        <f t="shared" si="48"/>
        <v>0</v>
      </c>
      <c r="K73" s="29" t="e">
        <f t="shared" si="49"/>
        <v>#DIV/0!</v>
      </c>
    </row>
    <row r="74" spans="1:11" ht="28.2" thickBot="1" x14ac:dyDescent="0.35">
      <c r="A74" s="30" t="s">
        <v>106</v>
      </c>
      <c r="B74" s="59">
        <v>7680</v>
      </c>
      <c r="C74" s="32" t="s">
        <v>107</v>
      </c>
      <c r="D74" s="33">
        <v>0</v>
      </c>
      <c r="E74" s="33">
        <v>60000</v>
      </c>
      <c r="F74" s="21">
        <f t="shared" si="45"/>
        <v>60000</v>
      </c>
      <c r="G74" s="33">
        <v>33581</v>
      </c>
      <c r="H74" s="22">
        <f t="shared" si="46"/>
        <v>55.968333333333334</v>
      </c>
      <c r="I74" s="22">
        <f t="shared" si="47"/>
        <v>55.968333333333334</v>
      </c>
      <c r="J74" s="22">
        <f t="shared" si="48"/>
        <v>33581</v>
      </c>
      <c r="K74" s="29" t="e">
        <f t="shared" si="49"/>
        <v>#DIV/0!</v>
      </c>
    </row>
    <row r="75" spans="1:11" ht="42" hidden="1" thickBot="1" x14ac:dyDescent="0.35">
      <c r="A75" s="60"/>
      <c r="B75" s="61">
        <v>7700</v>
      </c>
      <c r="C75" s="62" t="s">
        <v>108</v>
      </c>
      <c r="D75" s="63">
        <v>0</v>
      </c>
      <c r="E75" s="63">
        <v>0</v>
      </c>
      <c r="F75" s="21">
        <f t="shared" si="45"/>
        <v>0</v>
      </c>
      <c r="G75" s="63">
        <v>0</v>
      </c>
      <c r="H75" s="22" t="e">
        <f t="shared" si="46"/>
        <v>#DIV/0!</v>
      </c>
      <c r="I75" s="22" t="e">
        <f t="shared" si="47"/>
        <v>#DIV/0!</v>
      </c>
      <c r="J75" s="22">
        <f t="shared" si="48"/>
        <v>0</v>
      </c>
      <c r="K75" s="29" t="e">
        <f t="shared" si="49"/>
        <v>#DIV/0!</v>
      </c>
    </row>
    <row r="76" spans="1:11" s="51" customFormat="1" ht="14.4" thickBot="1" x14ac:dyDescent="0.35">
      <c r="A76" s="36">
        <v>8000</v>
      </c>
      <c r="B76" s="37"/>
      <c r="C76" s="38" t="s">
        <v>109</v>
      </c>
      <c r="D76" s="52">
        <f>SUM(D77:D82)</f>
        <v>457716.13</v>
      </c>
      <c r="E76" s="52">
        <f>SUM(E77:E82)</f>
        <v>18862578</v>
      </c>
      <c r="F76" s="52">
        <f t="shared" ref="F76:G76" si="50">SUM(F77:F82)</f>
        <v>9112645</v>
      </c>
      <c r="G76" s="52">
        <f t="shared" si="50"/>
        <v>2751954.21</v>
      </c>
      <c r="H76" s="40">
        <f t="shared" ref="H76:H132" si="51">G76/E76*100</f>
        <v>14.589491478842392</v>
      </c>
      <c r="I76" s="40">
        <f t="shared" ref="I76:I86" si="52">G76/F76*100</f>
        <v>30.199291314431758</v>
      </c>
      <c r="J76" s="40">
        <f t="shared" ref="J76:J132" si="53">G76-D76</f>
        <v>2294238.08</v>
      </c>
      <c r="K76" s="17">
        <f t="shared" ref="K76:K132" si="54">G76/D76*100</f>
        <v>601.23601280994842</v>
      </c>
    </row>
    <row r="77" spans="1:11" ht="27.6" x14ac:dyDescent="0.3">
      <c r="A77" s="18" t="s">
        <v>110</v>
      </c>
      <c r="B77" s="42">
        <v>8110</v>
      </c>
      <c r="C77" s="20" t="s">
        <v>111</v>
      </c>
      <c r="D77" s="21">
        <v>0</v>
      </c>
      <c r="E77" s="21">
        <v>319877</v>
      </c>
      <c r="F77" s="21">
        <v>319877</v>
      </c>
      <c r="G77" s="21">
        <v>266837</v>
      </c>
      <c r="H77" s="22">
        <f t="shared" si="51"/>
        <v>83.41862653457423</v>
      </c>
      <c r="I77" s="22">
        <f t="shared" si="52"/>
        <v>83.41862653457423</v>
      </c>
      <c r="J77" s="22">
        <f t="shared" si="53"/>
        <v>266837</v>
      </c>
      <c r="K77" s="29" t="e">
        <f t="shared" si="54"/>
        <v>#DIV/0!</v>
      </c>
    </row>
    <row r="78" spans="1:11" x14ac:dyDescent="0.3">
      <c r="A78" s="24" t="s">
        <v>112</v>
      </c>
      <c r="B78" s="44">
        <v>8130</v>
      </c>
      <c r="C78" s="26" t="s">
        <v>113</v>
      </c>
      <c r="D78" s="27">
        <v>457716.13</v>
      </c>
      <c r="E78" s="27">
        <v>3040785</v>
      </c>
      <c r="F78" s="21">
        <v>1121100</v>
      </c>
      <c r="G78" s="27">
        <v>544882.91</v>
      </c>
      <c r="H78" s="22">
        <f t="shared" ref="H78:H82" si="55">G78/E78*100</f>
        <v>17.919152784560566</v>
      </c>
      <c r="I78" s="22">
        <f t="shared" ref="I78:I82" si="56">G78/F78*100</f>
        <v>48.602525198465798</v>
      </c>
      <c r="J78" s="22">
        <f t="shared" ref="J78:J82" si="57">G78-D78</f>
        <v>87166.780000000028</v>
      </c>
      <c r="K78" s="29">
        <f t="shared" ref="K78:K82" si="58">G78/D78*100</f>
        <v>119.04385148061093</v>
      </c>
    </row>
    <row r="79" spans="1:11" ht="27.6" x14ac:dyDescent="0.3">
      <c r="A79" s="30"/>
      <c r="B79" s="59">
        <v>8220</v>
      </c>
      <c r="C79" s="26" t="s">
        <v>114</v>
      </c>
      <c r="D79" s="33">
        <v>0</v>
      </c>
      <c r="E79" s="33">
        <v>572000</v>
      </c>
      <c r="F79" s="21">
        <v>262000</v>
      </c>
      <c r="G79" s="33">
        <v>191352</v>
      </c>
      <c r="H79" s="22">
        <f t="shared" si="55"/>
        <v>33.453146853146855</v>
      </c>
      <c r="I79" s="22">
        <f t="shared" si="56"/>
        <v>73.035114503816786</v>
      </c>
      <c r="J79" s="22">
        <f t="shared" si="57"/>
        <v>191352</v>
      </c>
      <c r="K79" s="29" t="e">
        <f t="shared" si="58"/>
        <v>#DIV/0!</v>
      </c>
    </row>
    <row r="80" spans="1:11" x14ac:dyDescent="0.3">
      <c r="A80" s="43">
        <v>8230</v>
      </c>
      <c r="B80" s="59">
        <v>8230</v>
      </c>
      <c r="C80" s="26" t="s">
        <v>115</v>
      </c>
      <c r="D80" s="33">
        <v>0</v>
      </c>
      <c r="E80" s="33">
        <v>12931186</v>
      </c>
      <c r="F80" s="21">
        <v>5410938</v>
      </c>
      <c r="G80" s="33">
        <v>1748882.3</v>
      </c>
      <c r="H80" s="22">
        <f t="shared" si="55"/>
        <v>13.524531315225069</v>
      </c>
      <c r="I80" s="22">
        <f t="shared" si="56"/>
        <v>32.321240790413789</v>
      </c>
      <c r="J80" s="22">
        <f t="shared" si="57"/>
        <v>1748882.3</v>
      </c>
      <c r="K80" s="29" t="e">
        <f t="shared" si="58"/>
        <v>#DIV/0!</v>
      </c>
    </row>
    <row r="81" spans="1:11" ht="27.6" hidden="1" x14ac:dyDescent="0.3">
      <c r="A81" s="43">
        <v>8330</v>
      </c>
      <c r="B81" s="59">
        <v>8330</v>
      </c>
      <c r="C81" s="26" t="s">
        <v>116</v>
      </c>
      <c r="D81" s="33">
        <v>0</v>
      </c>
      <c r="E81" s="33">
        <v>0</v>
      </c>
      <c r="F81" s="21">
        <f t="shared" ref="F81:F82" si="59">E81</f>
        <v>0</v>
      </c>
      <c r="G81" s="33">
        <v>0</v>
      </c>
      <c r="H81" s="22" t="e">
        <f t="shared" si="55"/>
        <v>#DIV/0!</v>
      </c>
      <c r="I81" s="22" t="e">
        <f t="shared" si="56"/>
        <v>#DIV/0!</v>
      </c>
      <c r="J81" s="22">
        <f t="shared" si="57"/>
        <v>0</v>
      </c>
      <c r="K81" s="29" t="e">
        <f t="shared" si="58"/>
        <v>#DIV/0!</v>
      </c>
    </row>
    <row r="82" spans="1:11" ht="14.4" thickBot="1" x14ac:dyDescent="0.35">
      <c r="A82" s="30" t="s">
        <v>117</v>
      </c>
      <c r="B82" s="59">
        <v>8710</v>
      </c>
      <c r="C82" s="32" t="s">
        <v>118</v>
      </c>
      <c r="D82" s="33">
        <v>0</v>
      </c>
      <c r="E82" s="33">
        <v>1998730</v>
      </c>
      <c r="F82" s="21">
        <f t="shared" si="59"/>
        <v>1998730</v>
      </c>
      <c r="G82" s="33">
        <v>0</v>
      </c>
      <c r="H82" s="22">
        <f t="shared" si="55"/>
        <v>0</v>
      </c>
      <c r="I82" s="22">
        <f t="shared" si="56"/>
        <v>0</v>
      </c>
      <c r="J82" s="22">
        <f t="shared" si="57"/>
        <v>0</v>
      </c>
      <c r="K82" s="29" t="e">
        <f t="shared" si="58"/>
        <v>#DIV/0!</v>
      </c>
    </row>
    <row r="83" spans="1:11" s="51" customFormat="1" ht="14.4" thickBot="1" x14ac:dyDescent="0.35">
      <c r="A83" s="36">
        <v>9000</v>
      </c>
      <c r="B83" s="37"/>
      <c r="C83" s="38" t="s">
        <v>119</v>
      </c>
      <c r="D83" s="52">
        <f>SUM(D84:D85)</f>
        <v>430000</v>
      </c>
      <c r="E83" s="52">
        <f>SUM(E84:E85)</f>
        <v>3420000</v>
      </c>
      <c r="F83" s="52">
        <f>SUM(F84:F85)</f>
        <v>1200000</v>
      </c>
      <c r="G83" s="52">
        <f>SUM(G84:G85)</f>
        <v>1200000</v>
      </c>
      <c r="H83" s="40">
        <f t="shared" si="51"/>
        <v>35.087719298245609</v>
      </c>
      <c r="I83" s="40">
        <f t="shared" si="52"/>
        <v>100</v>
      </c>
      <c r="J83" s="40">
        <f t="shared" si="53"/>
        <v>770000</v>
      </c>
      <c r="K83" s="17">
        <f t="shared" si="54"/>
        <v>279.06976744186045</v>
      </c>
    </row>
    <row r="84" spans="1:11" x14ac:dyDescent="0.3">
      <c r="A84" s="18" t="s">
        <v>120</v>
      </c>
      <c r="B84" s="44">
        <v>9770</v>
      </c>
      <c r="C84" s="26" t="s">
        <v>122</v>
      </c>
      <c r="D84" s="27">
        <v>430000</v>
      </c>
      <c r="E84" s="27">
        <v>3140000</v>
      </c>
      <c r="F84" s="27">
        <v>920000</v>
      </c>
      <c r="G84" s="27">
        <v>920000</v>
      </c>
      <c r="H84" s="28">
        <f t="shared" si="51"/>
        <v>29.29936305732484</v>
      </c>
      <c r="I84" s="28">
        <f t="shared" si="52"/>
        <v>100</v>
      </c>
      <c r="J84" s="28">
        <f t="shared" si="53"/>
        <v>490000</v>
      </c>
      <c r="K84" s="29">
        <f t="shared" si="54"/>
        <v>213.95348837209301</v>
      </c>
    </row>
    <row r="85" spans="1:11" ht="42" thickBot="1" x14ac:dyDescent="0.35">
      <c r="A85" s="24" t="s">
        <v>121</v>
      </c>
      <c r="B85" s="46">
        <v>9800</v>
      </c>
      <c r="C85" s="20" t="s">
        <v>123</v>
      </c>
      <c r="D85" s="48">
        <v>0</v>
      </c>
      <c r="E85" s="48">
        <v>280000</v>
      </c>
      <c r="F85" s="27">
        <f>E85</f>
        <v>280000</v>
      </c>
      <c r="G85" s="48">
        <v>280000</v>
      </c>
      <c r="H85" s="64">
        <f t="shared" si="51"/>
        <v>100</v>
      </c>
      <c r="I85" s="64">
        <f t="shared" si="52"/>
        <v>100</v>
      </c>
      <c r="J85" s="28">
        <f t="shared" si="53"/>
        <v>280000</v>
      </c>
      <c r="K85" s="29" t="e">
        <f t="shared" si="54"/>
        <v>#DIV/0!</v>
      </c>
    </row>
    <row r="86" spans="1:11" ht="16.2" thickBot="1" x14ac:dyDescent="0.35">
      <c r="A86" s="55">
        <v>9800</v>
      </c>
      <c r="B86" s="66"/>
      <c r="C86" s="67" t="s">
        <v>125</v>
      </c>
      <c r="D86" s="68">
        <f>D13+D17+D39+D49+D55+D59+D66+D76+D83+D35</f>
        <v>39163888.670000002</v>
      </c>
      <c r="E86" s="68">
        <f>E13+E17+E39+E49+E55+E59+E66+E76+E83+E35</f>
        <v>246910533.81999999</v>
      </c>
      <c r="F86" s="68">
        <f>F13+F17+F39+F49+F55+F59+F66+F76+F83+F35</f>
        <v>86849477.819999993</v>
      </c>
      <c r="G86" s="68">
        <f>G13+G17+G39+G49+G55+G59+G66+G76+G83+G35</f>
        <v>54924128.670000002</v>
      </c>
      <c r="H86" s="69">
        <f t="shared" si="51"/>
        <v>22.244546565210616</v>
      </c>
      <c r="I86" s="69">
        <f t="shared" si="52"/>
        <v>63.240597466611234</v>
      </c>
      <c r="J86" s="69">
        <f t="shared" si="53"/>
        <v>15760240</v>
      </c>
      <c r="K86" s="70">
        <f t="shared" si="54"/>
        <v>140.24176488907375</v>
      </c>
    </row>
    <row r="87" spans="1:11" ht="16.2" thickBot="1" x14ac:dyDescent="0.35">
      <c r="A87" s="65" t="s">
        <v>124</v>
      </c>
      <c r="B87" s="71"/>
      <c r="C87" s="72" t="s">
        <v>126</v>
      </c>
      <c r="D87" s="73"/>
      <c r="E87" s="73"/>
      <c r="F87" s="73"/>
      <c r="G87" s="73"/>
      <c r="H87" s="74"/>
      <c r="I87" s="74"/>
      <c r="J87" s="74"/>
      <c r="K87" s="75"/>
    </row>
    <row r="88" spans="1:11" s="119" customFormat="1" ht="28.2" thickBot="1" x14ac:dyDescent="0.35">
      <c r="A88" s="112"/>
      <c r="B88" s="113">
        <v>8831</v>
      </c>
      <c r="C88" s="114" t="s">
        <v>127</v>
      </c>
      <c r="D88" s="115">
        <v>0</v>
      </c>
      <c r="E88" s="115">
        <v>247500</v>
      </c>
      <c r="F88" s="115">
        <v>61875</v>
      </c>
      <c r="G88" s="115">
        <v>0</v>
      </c>
      <c r="H88" s="116">
        <f>G88/E88*100</f>
        <v>0</v>
      </c>
      <c r="I88" s="116">
        <f t="shared" ref="I88" si="60">G88/F88*100</f>
        <v>0</v>
      </c>
      <c r="J88" s="117">
        <f t="shared" ref="J88" si="61">G88-D88</f>
        <v>0</v>
      </c>
      <c r="K88" s="118" t="e">
        <f t="shared" ref="K88" si="62">G88/D88*100</f>
        <v>#DIV/0!</v>
      </c>
    </row>
    <row r="89" spans="1:11" ht="14.4" thickBot="1" x14ac:dyDescent="0.35">
      <c r="A89" s="76">
        <v>8831</v>
      </c>
      <c r="B89" s="77"/>
      <c r="C89" s="78" t="s">
        <v>128</v>
      </c>
      <c r="D89" s="79"/>
      <c r="E89" s="79"/>
      <c r="F89" s="79"/>
      <c r="G89" s="80"/>
      <c r="H89" s="120"/>
      <c r="I89" s="120"/>
      <c r="J89" s="120"/>
      <c r="K89" s="121"/>
    </row>
    <row r="90" spans="1:11" s="132" customFormat="1" ht="15.75" customHeight="1" thickBot="1" x14ac:dyDescent="0.35">
      <c r="A90" s="126"/>
      <c r="B90" s="127">
        <v>200000</v>
      </c>
      <c r="C90" s="128" t="s">
        <v>129</v>
      </c>
      <c r="D90" s="129"/>
      <c r="E90" s="129">
        <f>E91</f>
        <v>2159253.8200000003</v>
      </c>
      <c r="F90" s="129"/>
      <c r="G90" s="129">
        <f>G91</f>
        <v>14074399.029999999</v>
      </c>
      <c r="H90" s="130">
        <f>G90/E90*100</f>
        <v>651.81772053088218</v>
      </c>
      <c r="I90" s="130"/>
      <c r="J90" s="130"/>
      <c r="K90" s="131"/>
    </row>
    <row r="91" spans="1:11" s="132" customFormat="1" x14ac:dyDescent="0.3">
      <c r="A91" s="133">
        <v>200000</v>
      </c>
      <c r="B91" s="134">
        <v>208000</v>
      </c>
      <c r="C91" s="135" t="s">
        <v>130</v>
      </c>
      <c r="D91" s="136"/>
      <c r="E91" s="136">
        <f>E92+E95</f>
        <v>2159253.8200000003</v>
      </c>
      <c r="F91" s="129"/>
      <c r="G91" s="136">
        <f>G92+G95</f>
        <v>14074399.029999999</v>
      </c>
      <c r="H91" s="130">
        <f t="shared" ref="H91:H101" si="63">G91/E91*100</f>
        <v>651.81772053088218</v>
      </c>
      <c r="I91" s="130"/>
      <c r="J91" s="130"/>
      <c r="K91" s="131"/>
    </row>
    <row r="92" spans="1:11" x14ac:dyDescent="0.3">
      <c r="A92" s="87">
        <v>208000</v>
      </c>
      <c r="B92" s="91">
        <v>208100</v>
      </c>
      <c r="C92" s="92" t="s">
        <v>131</v>
      </c>
      <c r="D92" s="89"/>
      <c r="E92" s="89">
        <v>7441620.4400000004</v>
      </c>
      <c r="F92" s="124"/>
      <c r="G92" s="89">
        <v>14924521.029999999</v>
      </c>
      <c r="H92" s="117">
        <f t="shared" si="63"/>
        <v>200.55471990721418</v>
      </c>
      <c r="I92" s="117"/>
      <c r="J92" s="117"/>
      <c r="K92" s="123"/>
    </row>
    <row r="93" spans="1:11" x14ac:dyDescent="0.3">
      <c r="A93" s="90">
        <v>208100</v>
      </c>
      <c r="B93" s="91">
        <v>208200</v>
      </c>
      <c r="C93" s="92" t="s">
        <v>132</v>
      </c>
      <c r="D93" s="89"/>
      <c r="E93" s="89">
        <v>0</v>
      </c>
      <c r="F93" s="124"/>
      <c r="G93" s="89">
        <v>24258510.289999999</v>
      </c>
      <c r="H93" s="117" t="e">
        <f t="shared" si="63"/>
        <v>#DIV/0!</v>
      </c>
      <c r="I93" s="117"/>
      <c r="J93" s="117"/>
      <c r="K93" s="123"/>
    </row>
    <row r="94" spans="1:11" x14ac:dyDescent="0.3">
      <c r="A94" s="90"/>
      <c r="B94" s="91">
        <v>208340</v>
      </c>
      <c r="C94" s="92" t="s">
        <v>133</v>
      </c>
      <c r="D94" s="89"/>
      <c r="E94" s="89"/>
      <c r="F94" s="124"/>
      <c r="G94" s="89">
        <v>-156610.78</v>
      </c>
      <c r="H94" s="117" t="e">
        <f t="shared" si="63"/>
        <v>#DIV/0!</v>
      </c>
      <c r="I94" s="117"/>
      <c r="J94" s="117"/>
      <c r="K94" s="123"/>
    </row>
    <row r="95" spans="1:11" ht="27.6" x14ac:dyDescent="0.3">
      <c r="A95" s="90"/>
      <c r="B95" s="91">
        <v>208400</v>
      </c>
      <c r="C95" s="92" t="s">
        <v>134</v>
      </c>
      <c r="D95" s="89"/>
      <c r="E95" s="89">
        <v>-5282366.62</v>
      </c>
      <c r="F95" s="124"/>
      <c r="G95" s="89">
        <v>-850122</v>
      </c>
      <c r="H95" s="117">
        <f t="shared" si="63"/>
        <v>16.093581933167673</v>
      </c>
      <c r="I95" s="117"/>
      <c r="J95" s="117"/>
      <c r="K95" s="123"/>
    </row>
    <row r="96" spans="1:11" s="132" customFormat="1" x14ac:dyDescent="0.3">
      <c r="A96" s="138">
        <v>208400</v>
      </c>
      <c r="B96" s="134">
        <v>600000</v>
      </c>
      <c r="C96" s="135" t="s">
        <v>135</v>
      </c>
      <c r="D96" s="136"/>
      <c r="E96" s="136">
        <f>E97</f>
        <v>2159253.8200000003</v>
      </c>
      <c r="F96" s="129"/>
      <c r="G96" s="136">
        <f>G97</f>
        <v>14074399.029999999</v>
      </c>
      <c r="H96" s="130">
        <f t="shared" si="63"/>
        <v>651.81772053088218</v>
      </c>
      <c r="I96" s="130"/>
      <c r="J96" s="130"/>
      <c r="K96" s="131"/>
    </row>
    <row r="97" spans="1:11" s="132" customFormat="1" x14ac:dyDescent="0.3">
      <c r="A97" s="138">
        <v>600000</v>
      </c>
      <c r="B97" s="134">
        <v>602000</v>
      </c>
      <c r="C97" s="135" t="s">
        <v>136</v>
      </c>
      <c r="D97" s="136"/>
      <c r="E97" s="136">
        <f>E98+E101</f>
        <v>2159253.8200000003</v>
      </c>
      <c r="F97" s="129"/>
      <c r="G97" s="136">
        <f>G98+G101</f>
        <v>14074399.029999999</v>
      </c>
      <c r="H97" s="130">
        <f t="shared" si="63"/>
        <v>651.81772053088218</v>
      </c>
      <c r="I97" s="130"/>
      <c r="J97" s="130"/>
      <c r="K97" s="131"/>
    </row>
    <row r="98" spans="1:11" x14ac:dyDescent="0.3">
      <c r="A98" s="87">
        <v>602000</v>
      </c>
      <c r="B98" s="91">
        <v>602100</v>
      </c>
      <c r="C98" s="92" t="s">
        <v>131</v>
      </c>
      <c r="D98" s="89"/>
      <c r="E98" s="89">
        <v>7441620.4400000004</v>
      </c>
      <c r="F98" s="124"/>
      <c r="G98" s="89">
        <v>14924521.029999999</v>
      </c>
      <c r="H98" s="117">
        <f t="shared" si="63"/>
        <v>200.55471990721418</v>
      </c>
      <c r="I98" s="117"/>
      <c r="J98" s="117"/>
      <c r="K98" s="123"/>
    </row>
    <row r="99" spans="1:11" x14ac:dyDescent="0.3">
      <c r="A99" s="90">
        <v>602100</v>
      </c>
      <c r="B99" s="91">
        <v>602200</v>
      </c>
      <c r="C99" s="92" t="s">
        <v>132</v>
      </c>
      <c r="D99" s="89"/>
      <c r="E99" s="89">
        <v>0</v>
      </c>
      <c r="F99" s="124"/>
      <c r="G99" s="89">
        <v>24258510.289999999</v>
      </c>
      <c r="H99" s="117" t="e">
        <f t="shared" si="63"/>
        <v>#DIV/0!</v>
      </c>
      <c r="I99" s="117"/>
      <c r="J99" s="117"/>
      <c r="K99" s="123"/>
    </row>
    <row r="100" spans="1:11" x14ac:dyDescent="0.3">
      <c r="A100" s="90"/>
      <c r="B100" s="91">
        <v>602304</v>
      </c>
      <c r="C100" s="92" t="s">
        <v>133</v>
      </c>
      <c r="D100" s="89"/>
      <c r="E100" s="89"/>
      <c r="F100" s="124"/>
      <c r="G100" s="89">
        <v>-156610.78</v>
      </c>
      <c r="H100" s="117" t="e">
        <f t="shared" si="63"/>
        <v>#DIV/0!</v>
      </c>
      <c r="I100" s="117"/>
      <c r="J100" s="117"/>
      <c r="K100" s="123"/>
    </row>
    <row r="101" spans="1:11" ht="28.2" thickBot="1" x14ac:dyDescent="0.35">
      <c r="A101" s="90"/>
      <c r="B101" s="91">
        <v>602400</v>
      </c>
      <c r="C101" s="92" t="s">
        <v>134</v>
      </c>
      <c r="D101" s="89"/>
      <c r="E101" s="89">
        <v>-5282366.62</v>
      </c>
      <c r="F101" s="124"/>
      <c r="G101" s="89">
        <v>-850122</v>
      </c>
      <c r="H101" s="117">
        <f t="shared" si="63"/>
        <v>16.093581933167673</v>
      </c>
      <c r="I101" s="117"/>
      <c r="J101" s="117"/>
      <c r="K101" s="123"/>
    </row>
    <row r="102" spans="1:11" ht="14.4" thickBot="1" x14ac:dyDescent="0.35">
      <c r="A102" s="90">
        <v>602400</v>
      </c>
      <c r="B102" s="95"/>
      <c r="C102" s="96" t="s">
        <v>137</v>
      </c>
      <c r="D102" s="97"/>
      <c r="E102" s="97"/>
      <c r="F102" s="97"/>
      <c r="G102" s="97"/>
      <c r="H102" s="98"/>
      <c r="I102" s="98"/>
      <c r="J102" s="98"/>
      <c r="K102" s="122"/>
    </row>
    <row r="103" spans="1:11" ht="28.5" customHeight="1" thickBot="1" x14ac:dyDescent="0.35">
      <c r="A103" s="94"/>
      <c r="B103" s="99"/>
      <c r="C103" s="38" t="s">
        <v>13</v>
      </c>
      <c r="D103" s="52">
        <f>D104+D105+D106</f>
        <v>646450</v>
      </c>
      <c r="E103" s="52">
        <f>E104+E105+E106</f>
        <v>2559357.0299999998</v>
      </c>
      <c r="F103" s="52">
        <f t="shared" ref="F103:G103" si="64">F104+F105+F106</f>
        <v>662339.26</v>
      </c>
      <c r="G103" s="52">
        <f t="shared" si="64"/>
        <v>2559357.0299999998</v>
      </c>
      <c r="H103" s="40">
        <f>G103/E103*100</f>
        <v>100</v>
      </c>
      <c r="I103" s="40">
        <f>G103/F103*100</f>
        <v>386.41179597295803</v>
      </c>
      <c r="J103" s="40">
        <f>G103-D103</f>
        <v>1912907.0299999998</v>
      </c>
      <c r="K103" s="17">
        <f>G103/D103*100</f>
        <v>395.90951040297006</v>
      </c>
    </row>
    <row r="104" spans="1:11" s="228" customFormat="1" ht="55.8" thickBot="1" x14ac:dyDescent="0.35">
      <c r="A104" s="226" t="s">
        <v>12</v>
      </c>
      <c r="B104" s="227" t="s">
        <v>14</v>
      </c>
      <c r="C104" s="194" t="s">
        <v>15</v>
      </c>
      <c r="D104" s="195">
        <v>0</v>
      </c>
      <c r="E104" s="195">
        <v>30000</v>
      </c>
      <c r="F104" s="195">
        <f>E104</f>
        <v>30000</v>
      </c>
      <c r="G104" s="195">
        <v>30000</v>
      </c>
      <c r="H104" s="207">
        <f t="shared" si="51"/>
        <v>100</v>
      </c>
      <c r="I104" s="222">
        <f t="shared" ref="I104:I150" si="65">G104/F104*100</f>
        <v>100</v>
      </c>
      <c r="J104" s="207">
        <f t="shared" si="53"/>
        <v>30000</v>
      </c>
      <c r="K104" s="184" t="e">
        <f t="shared" si="54"/>
        <v>#DIV/0!</v>
      </c>
    </row>
    <row r="105" spans="1:11" s="119" customFormat="1" ht="27.6" hidden="1" x14ac:dyDescent="0.3">
      <c r="A105" s="201" t="s">
        <v>14</v>
      </c>
      <c r="B105" s="229" t="s">
        <v>16</v>
      </c>
      <c r="C105" s="210" t="s">
        <v>17</v>
      </c>
      <c r="D105" s="196">
        <v>0</v>
      </c>
      <c r="E105" s="196">
        <v>0</v>
      </c>
      <c r="F105" s="195">
        <f t="shared" ref="F105" si="66">E105</f>
        <v>0</v>
      </c>
      <c r="G105" s="196">
        <v>0</v>
      </c>
      <c r="H105" s="159" t="e">
        <f t="shared" si="51"/>
        <v>#DIV/0!</v>
      </c>
      <c r="I105" s="221" t="e">
        <f t="shared" si="65"/>
        <v>#DIV/0!</v>
      </c>
      <c r="J105" s="159">
        <f t="shared" si="53"/>
        <v>0</v>
      </c>
      <c r="K105" s="230" t="e">
        <f t="shared" si="54"/>
        <v>#DIV/0!</v>
      </c>
    </row>
    <row r="106" spans="1:11" ht="14.4" thickBot="1" x14ac:dyDescent="0.35">
      <c r="A106" s="24" t="s">
        <v>16</v>
      </c>
      <c r="B106" s="101" t="s">
        <v>18</v>
      </c>
      <c r="C106" s="47" t="s">
        <v>19</v>
      </c>
      <c r="D106" s="48">
        <v>646450</v>
      </c>
      <c r="E106" s="48">
        <v>2529357.0299999998</v>
      </c>
      <c r="F106" s="21">
        <v>632339.26</v>
      </c>
      <c r="G106" s="48">
        <v>2529357.0299999998</v>
      </c>
      <c r="H106" s="88">
        <f t="shared" si="51"/>
        <v>100</v>
      </c>
      <c r="I106" s="93">
        <f t="shared" si="65"/>
        <v>399.99999841857039</v>
      </c>
      <c r="J106" s="88">
        <f t="shared" si="53"/>
        <v>1882907.0299999998</v>
      </c>
      <c r="K106" s="102">
        <f t="shared" si="54"/>
        <v>391.26878026142776</v>
      </c>
    </row>
    <row r="107" spans="1:11" ht="14.4" thickBot="1" x14ac:dyDescent="0.35">
      <c r="A107" s="100" t="s">
        <v>18</v>
      </c>
      <c r="B107" s="37"/>
      <c r="C107" s="38" t="s">
        <v>20</v>
      </c>
      <c r="D107" s="103">
        <f>D108+D109+D112+D110+D111+D113+D114+D115</f>
        <v>74499.98000000001</v>
      </c>
      <c r="E107" s="103">
        <f>E108+E109+E112+E110+E111+E113+E114+E115</f>
        <v>6859974.290000001</v>
      </c>
      <c r="F107" s="103">
        <f>F108+F109+F112+F110+F111+F113+F114+F115</f>
        <v>1771243.58</v>
      </c>
      <c r="G107" s="103">
        <f>G108+G109+G112+G110+G111+G113+G114+G115</f>
        <v>1400625.56</v>
      </c>
      <c r="H107" s="40">
        <f t="shared" si="51"/>
        <v>20.417358736194331</v>
      </c>
      <c r="I107" s="53">
        <f t="shared" si="65"/>
        <v>79.075829875414428</v>
      </c>
      <c r="J107" s="40">
        <f t="shared" si="53"/>
        <v>1326125.58</v>
      </c>
      <c r="K107" s="17">
        <f t="shared" si="54"/>
        <v>1880.0348134321646</v>
      </c>
    </row>
    <row r="108" spans="1:11" s="119" customFormat="1" ht="14.4" thickBot="1" x14ac:dyDescent="0.35">
      <c r="A108" s="192">
        <v>1000</v>
      </c>
      <c r="B108" s="193">
        <v>1010</v>
      </c>
      <c r="C108" s="194" t="s">
        <v>22</v>
      </c>
      <c r="D108" s="195">
        <v>31794.25</v>
      </c>
      <c r="E108" s="195">
        <v>1614615.52</v>
      </c>
      <c r="F108" s="195">
        <v>403653.88</v>
      </c>
      <c r="G108" s="195">
        <v>303737.83</v>
      </c>
      <c r="H108" s="207">
        <f t="shared" si="51"/>
        <v>18.811774458850735</v>
      </c>
      <c r="I108" s="222">
        <f t="shared" si="65"/>
        <v>75.24709783540294</v>
      </c>
      <c r="J108" s="207">
        <f t="shared" si="53"/>
        <v>271943.58</v>
      </c>
      <c r="K108" s="220">
        <f t="shared" si="54"/>
        <v>955.32314805350018</v>
      </c>
    </row>
    <row r="109" spans="1:11" s="119" customFormat="1" ht="27.6" x14ac:dyDescent="0.3">
      <c r="A109" s="201" t="s">
        <v>21</v>
      </c>
      <c r="B109" s="209">
        <v>1021</v>
      </c>
      <c r="C109" s="210" t="s">
        <v>24</v>
      </c>
      <c r="D109" s="196">
        <v>42705.73</v>
      </c>
      <c r="E109" s="196">
        <v>4554393.8</v>
      </c>
      <c r="F109" s="195">
        <v>1138598.45</v>
      </c>
      <c r="G109" s="196">
        <v>851305.19</v>
      </c>
      <c r="H109" s="159">
        <f t="shared" si="51"/>
        <v>18.691953910529215</v>
      </c>
      <c r="I109" s="221">
        <f t="shared" si="65"/>
        <v>74.767815642116858</v>
      </c>
      <c r="J109" s="159">
        <f t="shared" si="53"/>
        <v>808599.46</v>
      </c>
      <c r="K109" s="208">
        <f t="shared" si="54"/>
        <v>1993.4214682666702</v>
      </c>
    </row>
    <row r="110" spans="1:11" s="119" customFormat="1" ht="27.6" hidden="1" x14ac:dyDescent="0.3">
      <c r="A110" s="212" t="s">
        <v>23</v>
      </c>
      <c r="B110" s="202">
        <v>1041</v>
      </c>
      <c r="C110" s="210" t="s">
        <v>138</v>
      </c>
      <c r="D110" s="204">
        <v>0</v>
      </c>
      <c r="E110" s="204">
        <v>0</v>
      </c>
      <c r="F110" s="195">
        <f t="shared" ref="F110:F115" si="67">E110</f>
        <v>0</v>
      </c>
      <c r="G110" s="204">
        <v>0</v>
      </c>
      <c r="H110" s="159" t="e">
        <f t="shared" si="51"/>
        <v>#DIV/0!</v>
      </c>
      <c r="I110" s="221" t="e">
        <f t="shared" si="65"/>
        <v>#DIV/0!</v>
      </c>
      <c r="J110" s="221">
        <f t="shared" si="53"/>
        <v>0</v>
      </c>
      <c r="K110" s="208" t="e">
        <f t="shared" si="54"/>
        <v>#DIV/0!</v>
      </c>
    </row>
    <row r="111" spans="1:11" s="119" customFormat="1" ht="27.6" x14ac:dyDescent="0.3">
      <c r="A111" s="224">
        <v>1020</v>
      </c>
      <c r="B111" s="202">
        <v>1070</v>
      </c>
      <c r="C111" s="210" t="s">
        <v>28</v>
      </c>
      <c r="D111" s="204">
        <v>0</v>
      </c>
      <c r="E111" s="204">
        <v>1817</v>
      </c>
      <c r="F111" s="195">
        <v>454.25</v>
      </c>
      <c r="G111" s="204">
        <v>1817</v>
      </c>
      <c r="H111" s="159">
        <f t="shared" si="51"/>
        <v>100</v>
      </c>
      <c r="I111" s="221">
        <f t="shared" si="65"/>
        <v>400</v>
      </c>
      <c r="J111" s="221">
        <f t="shared" si="53"/>
        <v>1817</v>
      </c>
      <c r="K111" s="208" t="e">
        <f t="shared" si="54"/>
        <v>#DIV/0!</v>
      </c>
    </row>
    <row r="112" spans="1:11" s="119" customFormat="1" x14ac:dyDescent="0.3">
      <c r="A112" s="225">
        <v>1020</v>
      </c>
      <c r="B112" s="209">
        <v>1080</v>
      </c>
      <c r="C112" s="210" t="s">
        <v>30</v>
      </c>
      <c r="D112" s="196">
        <v>0</v>
      </c>
      <c r="E112" s="196">
        <v>154898.03</v>
      </c>
      <c r="F112" s="195">
        <v>38724.51</v>
      </c>
      <c r="G112" s="196">
        <v>39363.599999999999</v>
      </c>
      <c r="H112" s="159">
        <f t="shared" si="51"/>
        <v>25.41258917237359</v>
      </c>
      <c r="I112" s="221">
        <f t="shared" si="65"/>
        <v>101.65035012709005</v>
      </c>
      <c r="J112" s="221">
        <f t="shared" si="53"/>
        <v>39363.599999999999</v>
      </c>
      <c r="K112" s="208" t="e">
        <f t="shared" si="54"/>
        <v>#DIV/0!</v>
      </c>
    </row>
    <row r="113" spans="1:11" s="119" customFormat="1" x14ac:dyDescent="0.3">
      <c r="A113" s="216">
        <v>1090</v>
      </c>
      <c r="B113" s="209">
        <v>1141</v>
      </c>
      <c r="C113" s="210" t="s">
        <v>34</v>
      </c>
      <c r="D113" s="196">
        <v>0</v>
      </c>
      <c r="E113" s="196">
        <v>529249.93999999994</v>
      </c>
      <c r="F113" s="195">
        <v>188562.49</v>
      </c>
      <c r="G113" s="196">
        <v>199401.94</v>
      </c>
      <c r="H113" s="221">
        <f t="shared" si="51"/>
        <v>37.676327370013503</v>
      </c>
      <c r="I113" s="221">
        <f t="shared" si="65"/>
        <v>105.74846566780063</v>
      </c>
      <c r="J113" s="221">
        <f t="shared" si="53"/>
        <v>199401.94</v>
      </c>
      <c r="K113" s="208" t="e">
        <f t="shared" si="54"/>
        <v>#DIV/0!</v>
      </c>
    </row>
    <row r="114" spans="1:11" s="119" customFormat="1" ht="28.2" thickBot="1" x14ac:dyDescent="0.35">
      <c r="A114" s="224" t="s">
        <v>29</v>
      </c>
      <c r="B114" s="209">
        <v>1151</v>
      </c>
      <c r="C114" s="210" t="s">
        <v>38</v>
      </c>
      <c r="D114" s="196">
        <v>0</v>
      </c>
      <c r="E114" s="196">
        <v>5000</v>
      </c>
      <c r="F114" s="195">
        <v>1250</v>
      </c>
      <c r="G114" s="196">
        <v>5000</v>
      </c>
      <c r="H114" s="221">
        <f t="shared" si="51"/>
        <v>100</v>
      </c>
      <c r="I114" s="221">
        <f t="shared" si="65"/>
        <v>400</v>
      </c>
      <c r="J114" s="221">
        <f t="shared" si="53"/>
        <v>5000</v>
      </c>
      <c r="K114" s="208" t="e">
        <f t="shared" si="54"/>
        <v>#DIV/0!</v>
      </c>
    </row>
    <row r="115" spans="1:11" s="119" customFormat="1" ht="42" hidden="1" thickBot="1" x14ac:dyDescent="0.35">
      <c r="A115" s="224">
        <v>1161</v>
      </c>
      <c r="B115" s="198">
        <v>1200</v>
      </c>
      <c r="C115" s="203" t="s">
        <v>44</v>
      </c>
      <c r="D115" s="200">
        <v>0</v>
      </c>
      <c r="E115" s="200">
        <v>0</v>
      </c>
      <c r="F115" s="195">
        <f t="shared" si="67"/>
        <v>0</v>
      </c>
      <c r="G115" s="200">
        <v>0</v>
      </c>
      <c r="H115" s="221" t="e">
        <f t="shared" si="51"/>
        <v>#DIV/0!</v>
      </c>
      <c r="I115" s="221" t="e">
        <f t="shared" si="65"/>
        <v>#DIV/0!</v>
      </c>
      <c r="J115" s="221">
        <f t="shared" si="53"/>
        <v>0</v>
      </c>
      <c r="K115" s="208" t="e">
        <f t="shared" si="54"/>
        <v>#DIV/0!</v>
      </c>
    </row>
    <row r="116" spans="1:11" ht="14.4" thickBot="1" x14ac:dyDescent="0.35">
      <c r="A116" s="45">
        <v>1170</v>
      </c>
      <c r="B116" s="37"/>
      <c r="C116" s="38" t="s">
        <v>46</v>
      </c>
      <c r="D116" s="52">
        <f>D117+D118</f>
        <v>0</v>
      </c>
      <c r="E116" s="52">
        <f>E117+E118</f>
        <v>295780</v>
      </c>
      <c r="F116" s="52">
        <f t="shared" ref="F116:G116" si="68">F117+F118</f>
        <v>295780</v>
      </c>
      <c r="G116" s="52">
        <f t="shared" si="68"/>
        <v>0</v>
      </c>
      <c r="H116" s="141">
        <f t="shared" si="51"/>
        <v>0</v>
      </c>
      <c r="I116" s="141">
        <f t="shared" si="65"/>
        <v>0</v>
      </c>
      <c r="J116" s="141">
        <f t="shared" si="53"/>
        <v>0</v>
      </c>
      <c r="K116" s="142" t="e">
        <f>G116/D116*100</f>
        <v>#DIV/0!</v>
      </c>
    </row>
    <row r="117" spans="1:11" s="119" customFormat="1" ht="28.2" hidden="1" thickBot="1" x14ac:dyDescent="0.35">
      <c r="A117" s="189"/>
      <c r="B117" s="209">
        <v>2010</v>
      </c>
      <c r="C117" s="210" t="s">
        <v>47</v>
      </c>
      <c r="D117" s="196">
        <v>0</v>
      </c>
      <c r="E117" s="196">
        <v>0</v>
      </c>
      <c r="F117" s="196">
        <f>E117</f>
        <v>0</v>
      </c>
      <c r="G117" s="196">
        <v>0</v>
      </c>
      <c r="H117" s="159" t="e">
        <f t="shared" ref="H117" si="69">G117/E117*100</f>
        <v>#DIV/0!</v>
      </c>
      <c r="I117" s="159" t="e">
        <f t="shared" ref="I117" si="70">G117/F117*100</f>
        <v>#DIV/0!</v>
      </c>
      <c r="J117" s="159">
        <f t="shared" ref="J117" si="71">G117-D117</f>
        <v>0</v>
      </c>
      <c r="K117" s="223" t="e">
        <f t="shared" ref="K117" si="72">G117/D117*100</f>
        <v>#DIV/0!</v>
      </c>
    </row>
    <row r="118" spans="1:11" s="119" customFormat="1" ht="42" thickBot="1" x14ac:dyDescent="0.35">
      <c r="A118" s="192">
        <v>2000</v>
      </c>
      <c r="B118" s="198">
        <v>2111</v>
      </c>
      <c r="C118" s="199" t="s">
        <v>48</v>
      </c>
      <c r="D118" s="200">
        <v>0</v>
      </c>
      <c r="E118" s="200">
        <v>295780</v>
      </c>
      <c r="F118" s="196">
        <f>E118</f>
        <v>295780</v>
      </c>
      <c r="G118" s="200">
        <v>0</v>
      </c>
      <c r="H118" s="159">
        <f t="shared" ref="H118" si="73">G118/E118*100</f>
        <v>0</v>
      </c>
      <c r="I118" s="159">
        <f t="shared" ref="I118" si="74">G118/F118*100</f>
        <v>0</v>
      </c>
      <c r="J118" s="159">
        <f t="shared" ref="J118" si="75">G118-D118</f>
        <v>0</v>
      </c>
      <c r="K118" s="223" t="e">
        <f t="shared" ref="K118" si="76">G118/D118*100</f>
        <v>#DIV/0!</v>
      </c>
    </row>
    <row r="119" spans="1:11" ht="14.4" thickBot="1" x14ac:dyDescent="0.35">
      <c r="A119" s="45">
        <v>2111</v>
      </c>
      <c r="B119" s="37"/>
      <c r="C119" s="38" t="s">
        <v>50</v>
      </c>
      <c r="D119" s="103">
        <f>D120+D121+D122</f>
        <v>145009.14000000001</v>
      </c>
      <c r="E119" s="103">
        <f>E120+E121+E122</f>
        <v>1231741.6000000001</v>
      </c>
      <c r="F119" s="103">
        <f t="shared" ref="F119:G119" si="77">F120+F121+F122</f>
        <v>307935.40000000002</v>
      </c>
      <c r="G119" s="103">
        <f t="shared" si="77"/>
        <v>617822.56000000006</v>
      </c>
      <c r="H119" s="40">
        <f t="shared" si="51"/>
        <v>50.158455312380454</v>
      </c>
      <c r="I119" s="40"/>
      <c r="J119" s="40">
        <f t="shared" si="53"/>
        <v>472813.42000000004</v>
      </c>
      <c r="K119" s="17">
        <f t="shared" si="54"/>
        <v>426.05766781321506</v>
      </c>
    </row>
    <row r="120" spans="1:11" s="119" customFormat="1" ht="55.8" thickBot="1" x14ac:dyDescent="0.35">
      <c r="A120" s="189"/>
      <c r="B120" s="193">
        <v>3104</v>
      </c>
      <c r="C120" s="194" t="s">
        <v>55</v>
      </c>
      <c r="D120" s="195">
        <v>145009.14000000001</v>
      </c>
      <c r="E120" s="195">
        <v>1006500</v>
      </c>
      <c r="F120" s="195">
        <v>251625</v>
      </c>
      <c r="G120" s="195">
        <v>392580.96</v>
      </c>
      <c r="H120" s="207">
        <f t="shared" si="51"/>
        <v>39.004566318926976</v>
      </c>
      <c r="I120" s="207">
        <f t="shared" si="65"/>
        <v>156.0182652757079</v>
      </c>
      <c r="J120" s="207">
        <f t="shared" si="53"/>
        <v>247571.82</v>
      </c>
      <c r="K120" s="220">
        <f t="shared" si="54"/>
        <v>270.72842442897047</v>
      </c>
    </row>
    <row r="121" spans="1:11" s="119" customFormat="1" ht="28.2" thickBot="1" x14ac:dyDescent="0.35">
      <c r="A121" s="192">
        <v>3000</v>
      </c>
      <c r="B121" s="202">
        <v>3121</v>
      </c>
      <c r="C121" s="203" t="s">
        <v>57</v>
      </c>
      <c r="D121" s="204">
        <v>0</v>
      </c>
      <c r="E121" s="204">
        <v>225241.60000000001</v>
      </c>
      <c r="F121" s="195">
        <v>56310.400000000001</v>
      </c>
      <c r="G121" s="204">
        <v>225241.60000000001</v>
      </c>
      <c r="H121" s="221">
        <f t="shared" si="51"/>
        <v>100</v>
      </c>
      <c r="I121" s="222">
        <f t="shared" si="65"/>
        <v>400</v>
      </c>
      <c r="J121" s="221">
        <f t="shared" si="53"/>
        <v>225241.60000000001</v>
      </c>
      <c r="K121" s="211" t="e">
        <f t="shared" si="54"/>
        <v>#DIV/0!</v>
      </c>
    </row>
    <row r="122" spans="1:11" s="119" customFormat="1" ht="28.2" hidden="1" thickBot="1" x14ac:dyDescent="0.35">
      <c r="A122" s="201" t="s">
        <v>54</v>
      </c>
      <c r="B122" s="213">
        <v>3242</v>
      </c>
      <c r="C122" s="214" t="s">
        <v>62</v>
      </c>
      <c r="D122" s="215">
        <v>0</v>
      </c>
      <c r="E122" s="215">
        <v>0</v>
      </c>
      <c r="F122" s="195">
        <f t="shared" ref="F122" si="78">E122</f>
        <v>0</v>
      </c>
      <c r="G122" s="215">
        <v>0</v>
      </c>
      <c r="H122" s="221" t="e">
        <f t="shared" si="51"/>
        <v>#DIV/0!</v>
      </c>
      <c r="I122" s="166" t="e">
        <f t="shared" si="65"/>
        <v>#DIV/0!</v>
      </c>
      <c r="J122" s="221">
        <f t="shared" si="53"/>
        <v>0</v>
      </c>
      <c r="K122" s="211"/>
    </row>
    <row r="123" spans="1:11" ht="14.4" thickBot="1" x14ac:dyDescent="0.35">
      <c r="A123" s="30" t="s">
        <v>56</v>
      </c>
      <c r="B123" s="37"/>
      <c r="C123" s="38" t="s">
        <v>63</v>
      </c>
      <c r="D123" s="103">
        <f>D124+D125+D126+D127</f>
        <v>0</v>
      </c>
      <c r="E123" s="103">
        <f>E124+E125+E126+E127</f>
        <v>475987.08</v>
      </c>
      <c r="F123" s="103">
        <f>F124+F125+F126+F127</f>
        <v>118996.77</v>
      </c>
      <c r="G123" s="103">
        <f>G124+G125+G126+G127</f>
        <v>97987.08</v>
      </c>
      <c r="H123" s="40">
        <f t="shared" si="51"/>
        <v>20.586079773425784</v>
      </c>
      <c r="I123" s="40"/>
      <c r="J123" s="40">
        <f t="shared" si="53"/>
        <v>97987.08</v>
      </c>
      <c r="K123" s="17" t="e">
        <f t="shared" si="54"/>
        <v>#DIV/0!</v>
      </c>
    </row>
    <row r="124" spans="1:11" s="119" customFormat="1" ht="14.4" thickBot="1" x14ac:dyDescent="0.35">
      <c r="A124" s="206"/>
      <c r="B124" s="193">
        <v>4030</v>
      </c>
      <c r="C124" s="194" t="s">
        <v>65</v>
      </c>
      <c r="D124" s="195">
        <v>0</v>
      </c>
      <c r="E124" s="195">
        <v>23929.08</v>
      </c>
      <c r="F124" s="195">
        <v>5982.27</v>
      </c>
      <c r="G124" s="195">
        <v>23929.08</v>
      </c>
      <c r="H124" s="207">
        <f t="shared" si="51"/>
        <v>100</v>
      </c>
      <c r="I124" s="207">
        <f t="shared" si="65"/>
        <v>400</v>
      </c>
      <c r="J124" s="207">
        <f t="shared" si="53"/>
        <v>23929.08</v>
      </c>
      <c r="K124" s="211" t="e">
        <f t="shared" si="54"/>
        <v>#DIV/0!</v>
      </c>
    </row>
    <row r="125" spans="1:11" s="119" customFormat="1" ht="14.4" thickBot="1" x14ac:dyDescent="0.35">
      <c r="A125" s="192">
        <v>4000</v>
      </c>
      <c r="B125" s="209">
        <v>4040</v>
      </c>
      <c r="C125" s="210" t="s">
        <v>67</v>
      </c>
      <c r="D125" s="196">
        <v>0</v>
      </c>
      <c r="E125" s="196">
        <v>77558</v>
      </c>
      <c r="F125" s="195">
        <v>19389.5</v>
      </c>
      <c r="G125" s="196">
        <v>73558</v>
      </c>
      <c r="H125" s="207">
        <f t="shared" ref="H125:H127" si="79">G125/E125*100</f>
        <v>94.842569431909013</v>
      </c>
      <c r="I125" s="207">
        <f t="shared" ref="I125:I127" si="80">G125/F125*100</f>
        <v>379.37027772763605</v>
      </c>
      <c r="J125" s="207">
        <f t="shared" ref="J125:J127" si="81">G125-D125</f>
        <v>73558</v>
      </c>
      <c r="K125" s="211" t="e">
        <f t="shared" ref="K125:K127" si="82">G125/D125*100</f>
        <v>#DIV/0!</v>
      </c>
    </row>
    <row r="126" spans="1:11" s="119" customFormat="1" ht="28.2" thickBot="1" x14ac:dyDescent="0.35">
      <c r="A126" s="201" t="s">
        <v>64</v>
      </c>
      <c r="B126" s="202">
        <v>4060</v>
      </c>
      <c r="C126" s="203" t="s">
        <v>69</v>
      </c>
      <c r="D126" s="204">
        <v>0</v>
      </c>
      <c r="E126" s="204">
        <v>374500</v>
      </c>
      <c r="F126" s="195">
        <v>93625</v>
      </c>
      <c r="G126" s="204">
        <v>500</v>
      </c>
      <c r="H126" s="207">
        <f t="shared" si="79"/>
        <v>0.13351134846461948</v>
      </c>
      <c r="I126" s="207">
        <f t="shared" si="80"/>
        <v>0.53404539385847793</v>
      </c>
      <c r="J126" s="207">
        <f t="shared" si="81"/>
        <v>500</v>
      </c>
      <c r="K126" s="211" t="e">
        <f t="shared" si="82"/>
        <v>#DIV/0!</v>
      </c>
    </row>
    <row r="127" spans="1:11" s="119" customFormat="1" ht="14.4" hidden="1" thickBot="1" x14ac:dyDescent="0.35">
      <c r="A127" s="212" t="s">
        <v>66</v>
      </c>
      <c r="B127" s="213">
        <v>4082</v>
      </c>
      <c r="C127" s="214" t="s">
        <v>73</v>
      </c>
      <c r="D127" s="215">
        <v>0</v>
      </c>
      <c r="E127" s="215">
        <v>0</v>
      </c>
      <c r="F127" s="195">
        <f t="shared" ref="F127" si="83">E127</f>
        <v>0</v>
      </c>
      <c r="G127" s="215">
        <v>0</v>
      </c>
      <c r="H127" s="207" t="e">
        <f t="shared" si="79"/>
        <v>#DIV/0!</v>
      </c>
      <c r="I127" s="207" t="e">
        <f t="shared" si="80"/>
        <v>#DIV/0!</v>
      </c>
      <c r="J127" s="207">
        <f t="shared" si="81"/>
        <v>0</v>
      </c>
      <c r="K127" s="211" t="e">
        <f t="shared" si="82"/>
        <v>#DIV/0!</v>
      </c>
    </row>
    <row r="128" spans="1:11" ht="14.4" thickBot="1" x14ac:dyDescent="0.35">
      <c r="A128" s="30" t="s">
        <v>68</v>
      </c>
      <c r="B128" s="37"/>
      <c r="C128" s="38" t="s">
        <v>74</v>
      </c>
      <c r="D128" s="103">
        <f>D129+D130</f>
        <v>0</v>
      </c>
      <c r="E128" s="103">
        <f>E129+E130</f>
        <v>573.6</v>
      </c>
      <c r="F128" s="103">
        <f t="shared" ref="F128:G128" si="84">F129+F130</f>
        <v>143.4</v>
      </c>
      <c r="G128" s="103">
        <f t="shared" si="84"/>
        <v>573.6</v>
      </c>
      <c r="H128" s="40">
        <f t="shared" ref="H128:H129" si="85">G128/E128*100</f>
        <v>100</v>
      </c>
      <c r="I128" s="40"/>
      <c r="J128" s="40">
        <f t="shared" ref="J128:J129" si="86">G128-D128</f>
        <v>573.6</v>
      </c>
      <c r="K128" s="17"/>
    </row>
    <row r="129" spans="1:15" s="119" customFormat="1" ht="28.2" hidden="1" thickBot="1" x14ac:dyDescent="0.35">
      <c r="A129" s="206"/>
      <c r="B129" s="193">
        <v>5011</v>
      </c>
      <c r="C129" s="210" t="s">
        <v>76</v>
      </c>
      <c r="D129" s="195">
        <v>0</v>
      </c>
      <c r="E129" s="195">
        <v>0</v>
      </c>
      <c r="F129" s="195">
        <f>E129</f>
        <v>0</v>
      </c>
      <c r="G129" s="195">
        <v>0</v>
      </c>
      <c r="H129" s="207" t="e">
        <f t="shared" si="85"/>
        <v>#DIV/0!</v>
      </c>
      <c r="I129" s="207" t="e">
        <f t="shared" ref="I129" si="87">G129/F129*100</f>
        <v>#DIV/0!</v>
      </c>
      <c r="J129" s="207">
        <f t="shared" si="86"/>
        <v>0</v>
      </c>
      <c r="K129" s="211" t="e">
        <f t="shared" ref="K129" si="88">G129/D129*100</f>
        <v>#DIV/0!</v>
      </c>
    </row>
    <row r="130" spans="1:15" s="119" customFormat="1" ht="28.2" thickBot="1" x14ac:dyDescent="0.35">
      <c r="A130" s="192">
        <v>5000</v>
      </c>
      <c r="B130" s="202">
        <v>5031</v>
      </c>
      <c r="C130" s="210" t="s">
        <v>80</v>
      </c>
      <c r="D130" s="204">
        <v>0</v>
      </c>
      <c r="E130" s="204">
        <v>573.6</v>
      </c>
      <c r="F130" s="195">
        <v>143.4</v>
      </c>
      <c r="G130" s="204">
        <v>573.6</v>
      </c>
      <c r="H130" s="207">
        <f t="shared" ref="H130" si="89">G130/E130*100</f>
        <v>100</v>
      </c>
      <c r="I130" s="207">
        <f t="shared" ref="I130" si="90">G130/F130*100</f>
        <v>400</v>
      </c>
      <c r="J130" s="207">
        <f t="shared" ref="J130" si="91">G130-D130</f>
        <v>573.6</v>
      </c>
      <c r="K130" s="211" t="e">
        <f t="shared" ref="K130" si="92">G130/D130*100</f>
        <v>#DIV/0!</v>
      </c>
    </row>
    <row r="131" spans="1:15" ht="14.4" thickBot="1" x14ac:dyDescent="0.35">
      <c r="A131" s="41">
        <v>5011</v>
      </c>
      <c r="B131" s="37"/>
      <c r="C131" s="38" t="s">
        <v>81</v>
      </c>
      <c r="D131" s="103">
        <f>D133+D134+D132+D135</f>
        <v>0</v>
      </c>
      <c r="E131" s="103">
        <f>E133+E134+E132</f>
        <v>1121770</v>
      </c>
      <c r="F131" s="139">
        <f>F133+F134+F132</f>
        <v>567907.75</v>
      </c>
      <c r="G131" s="103">
        <f>G133+G134</f>
        <v>783853</v>
      </c>
      <c r="H131" s="40">
        <f t="shared" si="51"/>
        <v>69.876445260614915</v>
      </c>
      <c r="I131" s="40"/>
      <c r="J131" s="40">
        <f t="shared" si="53"/>
        <v>783853</v>
      </c>
      <c r="K131" s="17" t="e">
        <f t="shared" si="54"/>
        <v>#DIV/0!</v>
      </c>
    </row>
    <row r="132" spans="1:15" s="119" customFormat="1" ht="42" hidden="1" thickBot="1" x14ac:dyDescent="0.35">
      <c r="A132" s="216">
        <v>5031</v>
      </c>
      <c r="B132" s="217">
        <v>6020</v>
      </c>
      <c r="C132" s="210" t="s">
        <v>85</v>
      </c>
      <c r="D132" s="218">
        <v>0</v>
      </c>
      <c r="E132" s="218">
        <v>0</v>
      </c>
      <c r="F132" s="125">
        <f>E132</f>
        <v>0</v>
      </c>
      <c r="G132" s="218">
        <v>0</v>
      </c>
      <c r="H132" s="207" t="e">
        <f t="shared" si="51"/>
        <v>#DIV/0!</v>
      </c>
      <c r="I132" s="207" t="e">
        <f t="shared" ref="I132" si="93">G132/F132*100</f>
        <v>#DIV/0!</v>
      </c>
      <c r="J132" s="207">
        <f t="shared" si="53"/>
        <v>0</v>
      </c>
      <c r="K132" s="211" t="e">
        <f t="shared" si="54"/>
        <v>#DIV/0!</v>
      </c>
    </row>
    <row r="133" spans="1:15" s="119" customFormat="1" ht="14.4" thickBot="1" x14ac:dyDescent="0.35">
      <c r="A133" s="192">
        <v>6000</v>
      </c>
      <c r="B133" s="209">
        <v>6030</v>
      </c>
      <c r="C133" s="210" t="s">
        <v>87</v>
      </c>
      <c r="D133" s="196">
        <v>0</v>
      </c>
      <c r="E133" s="196">
        <v>738483</v>
      </c>
      <c r="F133" s="125">
        <v>184620.75</v>
      </c>
      <c r="G133" s="196">
        <v>738483</v>
      </c>
      <c r="H133" s="207">
        <f t="shared" ref="H133:H135" si="94">G133/E133*100</f>
        <v>100</v>
      </c>
      <c r="I133" s="207">
        <f t="shared" ref="I133:I135" si="95">G133/F133*100</f>
        <v>400</v>
      </c>
      <c r="J133" s="207">
        <f t="shared" ref="J133:J135" si="96">G133-D133</f>
        <v>738483</v>
      </c>
      <c r="K133" s="211" t="e">
        <f t="shared" ref="K133:K135" si="97">G133/D133*100</f>
        <v>#DIV/0!</v>
      </c>
      <c r="O133" s="119" t="e">
        <v>#DIV/0!</v>
      </c>
    </row>
    <row r="134" spans="1:15" s="119" customFormat="1" ht="14.4" thickBot="1" x14ac:dyDescent="0.35">
      <c r="A134" s="189">
        <v>6020</v>
      </c>
      <c r="B134" s="202">
        <v>6040</v>
      </c>
      <c r="C134" s="203" t="s">
        <v>89</v>
      </c>
      <c r="D134" s="204">
        <v>0</v>
      </c>
      <c r="E134" s="204">
        <v>383287</v>
      </c>
      <c r="F134" s="125">
        <f t="shared" ref="F134" si="98">E134</f>
        <v>383287</v>
      </c>
      <c r="G134" s="204">
        <v>45370</v>
      </c>
      <c r="H134" s="207">
        <f t="shared" si="94"/>
        <v>11.837082916978661</v>
      </c>
      <c r="I134" s="207">
        <f t="shared" si="95"/>
        <v>11.837082916978661</v>
      </c>
      <c r="J134" s="207">
        <f t="shared" si="96"/>
        <v>45370</v>
      </c>
      <c r="K134" s="211" t="e">
        <f t="shared" si="97"/>
        <v>#DIV/0!</v>
      </c>
    </row>
    <row r="135" spans="1:15" s="119" customFormat="1" ht="69.599999999999994" hidden="1" thickBot="1" x14ac:dyDescent="0.35">
      <c r="A135" s="212" t="s">
        <v>86</v>
      </c>
      <c r="B135" s="213">
        <v>6083</v>
      </c>
      <c r="C135" s="214" t="s">
        <v>139</v>
      </c>
      <c r="D135" s="237">
        <v>0</v>
      </c>
      <c r="E135" s="237">
        <v>0</v>
      </c>
      <c r="F135" s="237">
        <f>E135</f>
        <v>0</v>
      </c>
      <c r="G135" s="219">
        <v>0</v>
      </c>
      <c r="H135" s="207" t="e">
        <f t="shared" si="94"/>
        <v>#DIV/0!</v>
      </c>
      <c r="I135" s="207" t="e">
        <f t="shared" si="95"/>
        <v>#DIV/0!</v>
      </c>
      <c r="J135" s="207">
        <f t="shared" si="96"/>
        <v>0</v>
      </c>
      <c r="K135" s="211" t="e">
        <f t="shared" si="97"/>
        <v>#DIV/0!</v>
      </c>
    </row>
    <row r="136" spans="1:15" ht="14.4" thickBot="1" x14ac:dyDescent="0.35">
      <c r="A136" s="30" t="s">
        <v>88</v>
      </c>
      <c r="B136" s="37"/>
      <c r="C136" s="38" t="s">
        <v>94</v>
      </c>
      <c r="D136" s="103">
        <f>D137+D138+D139+D140+D141+D142</f>
        <v>947402.38</v>
      </c>
      <c r="E136" s="103">
        <f t="shared" ref="E136:G136" si="99">E137+E138+E139+E140+E141+E142</f>
        <v>3990678.77</v>
      </c>
      <c r="F136" s="140">
        <f t="shared" si="99"/>
        <v>3990678.7650000001</v>
      </c>
      <c r="G136" s="103">
        <f t="shared" si="99"/>
        <v>27500</v>
      </c>
      <c r="H136" s="40">
        <f t="shared" ref="H136:H164" si="100">G136/E136*100</f>
        <v>0.68910582848040158</v>
      </c>
      <c r="I136" s="40"/>
      <c r="J136" s="40">
        <f t="shared" ref="J136:J150" si="101">G136-D136</f>
        <v>-919902.38</v>
      </c>
      <c r="K136" s="17">
        <f t="shared" ref="K136:K150" si="102">G136/D136*100</f>
        <v>2.9026737298253358</v>
      </c>
    </row>
    <row r="137" spans="1:15" s="119" customFormat="1" x14ac:dyDescent="0.3">
      <c r="A137" s="206"/>
      <c r="B137" s="193">
        <v>7130</v>
      </c>
      <c r="C137" s="194" t="s">
        <v>141</v>
      </c>
      <c r="D137" s="195">
        <v>228200</v>
      </c>
      <c r="E137" s="195">
        <v>253631.15</v>
      </c>
      <c r="F137" s="195">
        <v>253631.14499999999</v>
      </c>
      <c r="G137" s="195">
        <v>14000</v>
      </c>
      <c r="H137" s="207">
        <f t="shared" si="100"/>
        <v>5.519826724753643</v>
      </c>
      <c r="I137" s="207">
        <f t="shared" si="65"/>
        <v>5.5198268335696712</v>
      </c>
      <c r="J137" s="207">
        <f t="shared" si="101"/>
        <v>-214200</v>
      </c>
      <c r="K137" s="208">
        <f t="shared" si="102"/>
        <v>6.1349693251533743</v>
      </c>
    </row>
    <row r="138" spans="1:15" s="119" customFormat="1" ht="28.2" hidden="1" thickBot="1" x14ac:dyDescent="0.35">
      <c r="A138" s="192">
        <v>7000</v>
      </c>
      <c r="B138" s="209">
        <v>7350</v>
      </c>
      <c r="C138" s="210" t="s">
        <v>95</v>
      </c>
      <c r="D138" s="196">
        <v>0</v>
      </c>
      <c r="E138" s="196">
        <v>0</v>
      </c>
      <c r="F138" s="195">
        <f t="shared" ref="F138:F142" si="103">E138</f>
        <v>0</v>
      </c>
      <c r="G138" s="196">
        <v>0</v>
      </c>
      <c r="H138" s="207" t="e">
        <f t="shared" si="100"/>
        <v>#DIV/0!</v>
      </c>
      <c r="I138" s="207" t="e">
        <f t="shared" si="65"/>
        <v>#DIV/0!</v>
      </c>
      <c r="J138" s="207">
        <f>G138-D138</f>
        <v>0</v>
      </c>
      <c r="K138" s="211" t="e">
        <f t="shared" si="102"/>
        <v>#DIV/0!</v>
      </c>
    </row>
    <row r="139" spans="1:15" s="119" customFormat="1" ht="41.4" x14ac:dyDescent="0.3">
      <c r="A139" s="201" t="s">
        <v>140</v>
      </c>
      <c r="B139" s="209">
        <v>7363</v>
      </c>
      <c r="C139" s="210" t="s">
        <v>144</v>
      </c>
      <c r="D139" s="196">
        <v>719202.38</v>
      </c>
      <c r="E139" s="196">
        <v>3180797.62</v>
      </c>
      <c r="F139" s="195">
        <v>3180797.62</v>
      </c>
      <c r="G139" s="196">
        <v>0</v>
      </c>
      <c r="H139" s="207">
        <f t="shared" ref="H139:H142" si="104">G139/E139*100</f>
        <v>0</v>
      </c>
      <c r="I139" s="207">
        <f t="shared" ref="I139:I142" si="105">G139/F139*100</f>
        <v>0</v>
      </c>
      <c r="J139" s="207">
        <f t="shared" ref="J139:J142" si="106">G139-D139</f>
        <v>-719202.38</v>
      </c>
      <c r="K139" s="211">
        <f t="shared" ref="K139:K142" si="107">G139/D139*100</f>
        <v>0</v>
      </c>
    </row>
    <row r="140" spans="1:15" s="119" customFormat="1" x14ac:dyDescent="0.3">
      <c r="A140" s="212" t="s">
        <v>142</v>
      </c>
      <c r="B140" s="198">
        <v>7390</v>
      </c>
      <c r="C140" s="203" t="s">
        <v>97</v>
      </c>
      <c r="D140" s="200">
        <v>0</v>
      </c>
      <c r="E140" s="200">
        <v>257500</v>
      </c>
      <c r="F140" s="195">
        <f t="shared" si="103"/>
        <v>257500</v>
      </c>
      <c r="G140" s="200">
        <v>13500</v>
      </c>
      <c r="H140" s="207">
        <f t="shared" si="104"/>
        <v>5.2427184466019421</v>
      </c>
      <c r="I140" s="207">
        <f t="shared" si="105"/>
        <v>5.2427184466019421</v>
      </c>
      <c r="J140" s="207">
        <f t="shared" si="106"/>
        <v>13500</v>
      </c>
      <c r="K140" s="211" t="e">
        <f t="shared" si="107"/>
        <v>#DIV/0!</v>
      </c>
    </row>
    <row r="141" spans="1:15" s="119" customFormat="1" ht="28.2" thickBot="1" x14ac:dyDescent="0.35">
      <c r="A141" s="212" t="s">
        <v>143</v>
      </c>
      <c r="B141" s="202" t="s">
        <v>101</v>
      </c>
      <c r="C141" s="203" t="s">
        <v>102</v>
      </c>
      <c r="D141" s="204">
        <v>0</v>
      </c>
      <c r="E141" s="204">
        <v>298750</v>
      </c>
      <c r="F141" s="195">
        <f t="shared" si="103"/>
        <v>298750</v>
      </c>
      <c r="G141" s="204">
        <v>0</v>
      </c>
      <c r="H141" s="207">
        <f t="shared" si="104"/>
        <v>0</v>
      </c>
      <c r="I141" s="207">
        <f t="shared" si="105"/>
        <v>0</v>
      </c>
      <c r="J141" s="207">
        <f t="shared" si="106"/>
        <v>0</v>
      </c>
      <c r="K141" s="211" t="e">
        <f t="shared" si="107"/>
        <v>#DIV/0!</v>
      </c>
    </row>
    <row r="142" spans="1:15" s="119" customFormat="1" ht="28.5" hidden="1" customHeight="1" thickBot="1" x14ac:dyDescent="0.35">
      <c r="A142" s="189"/>
      <c r="B142" s="213">
        <v>7700</v>
      </c>
      <c r="C142" s="214" t="s">
        <v>108</v>
      </c>
      <c r="D142" s="215">
        <v>0</v>
      </c>
      <c r="E142" s="215">
        <v>0</v>
      </c>
      <c r="F142" s="215">
        <f t="shared" si="103"/>
        <v>0</v>
      </c>
      <c r="G142" s="215">
        <v>0</v>
      </c>
      <c r="H142" s="207" t="e">
        <f t="shared" si="104"/>
        <v>#DIV/0!</v>
      </c>
      <c r="I142" s="207" t="e">
        <f t="shared" si="105"/>
        <v>#DIV/0!</v>
      </c>
      <c r="J142" s="207">
        <f t="shared" si="106"/>
        <v>0</v>
      </c>
      <c r="K142" s="211" t="e">
        <f t="shared" si="107"/>
        <v>#DIV/0!</v>
      </c>
    </row>
    <row r="143" spans="1:15" ht="28.5" customHeight="1" thickBot="1" x14ac:dyDescent="0.35">
      <c r="A143" s="104"/>
      <c r="B143" s="145"/>
      <c r="C143" s="38" t="s">
        <v>109</v>
      </c>
      <c r="D143" s="243">
        <f>D145+D147+D144+D146</f>
        <v>0</v>
      </c>
      <c r="E143" s="243">
        <f>E145+E147+E144+E146</f>
        <v>578617.02</v>
      </c>
      <c r="F143" s="243">
        <f>F145+F147+F144+F146</f>
        <v>181968.255</v>
      </c>
      <c r="G143" s="243">
        <f>G145+G147+G144+G146</f>
        <v>374617.02</v>
      </c>
      <c r="H143" s="40">
        <f t="shared" si="100"/>
        <v>64.743518951447371</v>
      </c>
      <c r="I143" s="40"/>
      <c r="J143" s="40">
        <f t="shared" si="101"/>
        <v>374617.02</v>
      </c>
      <c r="K143" s="17"/>
    </row>
    <row r="144" spans="1:15" s="119" customFormat="1" ht="37.5" customHeight="1" thickBot="1" x14ac:dyDescent="0.35">
      <c r="A144" s="189"/>
      <c r="B144" s="190">
        <v>8110</v>
      </c>
      <c r="C144" s="191" t="s">
        <v>111</v>
      </c>
      <c r="D144" s="124">
        <v>0</v>
      </c>
      <c r="E144" s="124">
        <v>280325.02</v>
      </c>
      <c r="F144" s="124">
        <v>70081.255000000005</v>
      </c>
      <c r="G144" s="124">
        <v>280325.02</v>
      </c>
      <c r="H144" s="159">
        <f t="shared" ref="H144" si="108">G144/E144*100</f>
        <v>100</v>
      </c>
      <c r="I144" s="159">
        <f t="shared" ref="I144" si="109">G144/F144*100</f>
        <v>400</v>
      </c>
      <c r="J144" s="159">
        <f t="shared" ref="J144" si="110">G144-D144</f>
        <v>280325.02</v>
      </c>
      <c r="K144" s="123" t="e">
        <f>G144/D144*100</f>
        <v>#DIV/0!</v>
      </c>
    </row>
    <row r="145" spans="1:11" s="119" customFormat="1" ht="14.4" thickBot="1" x14ac:dyDescent="0.35">
      <c r="A145" s="192">
        <v>8000</v>
      </c>
      <c r="B145" s="193">
        <v>8130</v>
      </c>
      <c r="C145" s="194" t="s">
        <v>113</v>
      </c>
      <c r="D145" s="195">
        <v>0</v>
      </c>
      <c r="E145" s="196">
        <v>44540</v>
      </c>
      <c r="F145" s="125">
        <v>11135</v>
      </c>
      <c r="G145" s="196">
        <v>44540</v>
      </c>
      <c r="H145" s="159">
        <f t="shared" ref="H145:H148" si="111">G145/E145*100</f>
        <v>100</v>
      </c>
      <c r="I145" s="159">
        <f t="shared" ref="I145:I147" si="112">G145/F145*100</f>
        <v>400</v>
      </c>
      <c r="J145" s="159">
        <f t="shared" ref="J145:J148" si="113">G145-D145</f>
        <v>44540</v>
      </c>
      <c r="K145" s="123" t="e">
        <f t="shared" ref="K145:K147" si="114">G145/D145*100</f>
        <v>#DIV/0!</v>
      </c>
    </row>
    <row r="146" spans="1:11" s="119" customFormat="1" x14ac:dyDescent="0.3">
      <c r="A146" s="197"/>
      <c r="B146" s="198">
        <v>8230</v>
      </c>
      <c r="C146" s="199" t="s">
        <v>115</v>
      </c>
      <c r="D146" s="200">
        <v>0</v>
      </c>
      <c r="E146" s="196">
        <v>49752</v>
      </c>
      <c r="F146" s="125">
        <v>49752</v>
      </c>
      <c r="G146" s="196">
        <v>49752</v>
      </c>
      <c r="H146" s="159">
        <f t="shared" si="111"/>
        <v>100</v>
      </c>
      <c r="I146" s="159">
        <f t="shared" si="112"/>
        <v>100</v>
      </c>
      <c r="J146" s="159">
        <f t="shared" si="113"/>
        <v>49752</v>
      </c>
      <c r="K146" s="123" t="e">
        <f t="shared" si="114"/>
        <v>#DIV/0!</v>
      </c>
    </row>
    <row r="147" spans="1:11" s="119" customFormat="1" ht="14.4" thickBot="1" x14ac:dyDescent="0.35">
      <c r="A147" s="201" t="s">
        <v>112</v>
      </c>
      <c r="B147" s="202">
        <v>8312</v>
      </c>
      <c r="C147" s="203" t="s">
        <v>146</v>
      </c>
      <c r="D147" s="204">
        <v>0</v>
      </c>
      <c r="E147" s="204">
        <v>204000</v>
      </c>
      <c r="F147" s="205">
        <v>51000</v>
      </c>
      <c r="G147" s="204">
        <v>0</v>
      </c>
      <c r="H147" s="159">
        <f t="shared" si="111"/>
        <v>0</v>
      </c>
      <c r="I147" s="159">
        <f t="shared" si="112"/>
        <v>0</v>
      </c>
      <c r="J147" s="159">
        <f t="shared" si="113"/>
        <v>0</v>
      </c>
      <c r="K147" s="123" t="e">
        <f t="shared" si="114"/>
        <v>#DIV/0!</v>
      </c>
    </row>
    <row r="148" spans="1:11" ht="28.5" customHeight="1" thickBot="1" x14ac:dyDescent="0.35">
      <c r="A148" s="104"/>
      <c r="B148" s="145"/>
      <c r="C148" s="38" t="s">
        <v>119</v>
      </c>
      <c r="D148" s="243">
        <f>D149</f>
        <v>0</v>
      </c>
      <c r="E148" s="243">
        <f t="shared" ref="E148:G148" si="115">E149</f>
        <v>750000</v>
      </c>
      <c r="F148" s="243">
        <f t="shared" si="115"/>
        <v>750000</v>
      </c>
      <c r="G148" s="243">
        <f t="shared" si="115"/>
        <v>750000</v>
      </c>
      <c r="H148" s="40">
        <f t="shared" si="111"/>
        <v>100</v>
      </c>
      <c r="I148" s="40"/>
      <c r="J148" s="40">
        <f t="shared" si="113"/>
        <v>750000</v>
      </c>
      <c r="K148" s="17"/>
    </row>
    <row r="149" spans="1:11" s="119" customFormat="1" ht="42" thickBot="1" x14ac:dyDescent="0.35">
      <c r="A149" s="238"/>
      <c r="B149" s="241">
        <v>9800</v>
      </c>
      <c r="C149" s="240" t="s">
        <v>123</v>
      </c>
      <c r="D149" s="200">
        <v>0</v>
      </c>
      <c r="E149" s="200">
        <v>750000</v>
      </c>
      <c r="F149" s="242">
        <v>750000</v>
      </c>
      <c r="G149" s="200">
        <v>750000</v>
      </c>
      <c r="H149" s="222">
        <f>G149/E149*100</f>
        <v>100</v>
      </c>
      <c r="I149" s="222">
        <f>G149/F149*100</f>
        <v>100</v>
      </c>
      <c r="J149" s="222">
        <f>G149-D149</f>
        <v>750000</v>
      </c>
      <c r="K149" s="239"/>
    </row>
    <row r="150" spans="1:11" ht="16.2" thickBot="1" x14ac:dyDescent="0.35">
      <c r="A150" s="105"/>
      <c r="B150" s="143"/>
      <c r="C150" s="144" t="s">
        <v>147</v>
      </c>
      <c r="D150" s="106">
        <f>D103+D107+D119+D123+D131+D136+D143+D128+D116+D148</f>
        <v>1813361.5</v>
      </c>
      <c r="E150" s="106">
        <f t="shared" ref="E150:G150" si="116">E103+E107+E119+E123+E131+E136+E143+E128+E116+E148</f>
        <v>17864479.390000001</v>
      </c>
      <c r="F150" s="106">
        <f>F103+F107+F119+F123+F131+F136+F143+F128+F116+F148</f>
        <v>8646993.1799999997</v>
      </c>
      <c r="G150" s="106">
        <f t="shared" si="116"/>
        <v>6612335.8499999996</v>
      </c>
      <c r="H150" s="107">
        <f t="shared" si="100"/>
        <v>37.013873763941795</v>
      </c>
      <c r="I150" s="107">
        <f t="shared" si="65"/>
        <v>76.469770616842325</v>
      </c>
      <c r="J150" s="107">
        <f t="shared" si="101"/>
        <v>4798974.3499999996</v>
      </c>
      <c r="K150" s="108">
        <f t="shared" si="102"/>
        <v>364.64521001466062</v>
      </c>
    </row>
    <row r="151" spans="1:11" ht="15" thickBot="1" x14ac:dyDescent="0.35">
      <c r="A151" s="30" t="s">
        <v>145</v>
      </c>
      <c r="B151" s="169"/>
      <c r="C151" s="170" t="s">
        <v>148</v>
      </c>
      <c r="D151" s="171"/>
      <c r="E151" s="171"/>
      <c r="F151" s="171"/>
      <c r="G151" s="171"/>
      <c r="H151" s="172"/>
      <c r="I151" s="172"/>
      <c r="J151" s="172"/>
      <c r="K151" s="173"/>
    </row>
    <row r="152" spans="1:11" s="119" customFormat="1" ht="28.2" thickBot="1" x14ac:dyDescent="0.35">
      <c r="A152" s="168" t="s">
        <v>124</v>
      </c>
      <c r="B152" s="180">
        <v>8831</v>
      </c>
      <c r="C152" s="181" t="s">
        <v>127</v>
      </c>
      <c r="D152" s="182">
        <v>0</v>
      </c>
      <c r="E152" s="182">
        <v>150000</v>
      </c>
      <c r="F152" s="182">
        <v>31000</v>
      </c>
      <c r="G152" s="182">
        <v>0</v>
      </c>
      <c r="H152" s="183">
        <f t="shared" ref="H152" si="117">G152/E152*100</f>
        <v>0</v>
      </c>
      <c r="I152" s="183">
        <f t="shared" ref="I152" si="118">G152/F152*100</f>
        <v>0</v>
      </c>
      <c r="J152" s="183">
        <f t="shared" ref="J152" si="119">G152-D152</f>
        <v>0</v>
      </c>
      <c r="K152" s="184" t="e">
        <f>G152/D152*100</f>
        <v>#DIV/0!</v>
      </c>
    </row>
    <row r="153" spans="1:11" s="119" customFormat="1" ht="28.2" thickBot="1" x14ac:dyDescent="0.35">
      <c r="A153" s="112"/>
      <c r="B153" s="185">
        <v>8832</v>
      </c>
      <c r="C153" s="186" t="s">
        <v>149</v>
      </c>
      <c r="D153" s="187">
        <v>0</v>
      </c>
      <c r="E153" s="187">
        <v>-150000</v>
      </c>
      <c r="F153" s="187">
        <v>-31000</v>
      </c>
      <c r="G153" s="187">
        <v>-31000</v>
      </c>
      <c r="H153" s="166">
        <f t="shared" ref="H153" si="120">G153/E153*100</f>
        <v>20.666666666666668</v>
      </c>
      <c r="I153" s="166">
        <f t="shared" ref="I153" si="121">G153/F153*100</f>
        <v>100</v>
      </c>
      <c r="J153" s="166">
        <f t="shared" ref="J153" si="122">G153-D153</f>
        <v>-31000</v>
      </c>
      <c r="K153" s="188" t="e">
        <f>G153/D153*100</f>
        <v>#DIV/0!</v>
      </c>
    </row>
    <row r="154" spans="1:11" ht="14.4" thickBot="1" x14ac:dyDescent="0.35">
      <c r="A154" s="76">
        <v>8831</v>
      </c>
      <c r="B154" s="174"/>
      <c r="C154" s="175" t="s">
        <v>150</v>
      </c>
      <c r="D154" s="176"/>
      <c r="E154" s="176"/>
      <c r="F154" s="176"/>
      <c r="G154" s="177"/>
      <c r="H154" s="178"/>
      <c r="I154" s="178"/>
      <c r="J154" s="178"/>
      <c r="K154" s="179"/>
    </row>
    <row r="155" spans="1:11" ht="14.4" thickBot="1" x14ac:dyDescent="0.35">
      <c r="A155" s="109">
        <v>8832</v>
      </c>
      <c r="B155" s="81">
        <v>200000</v>
      </c>
      <c r="C155" s="82" t="s">
        <v>129</v>
      </c>
      <c r="D155" s="83"/>
      <c r="E155" s="83">
        <f>E156</f>
        <v>5770488.8200000003</v>
      </c>
      <c r="F155" s="83"/>
      <c r="G155" s="83">
        <f>G156</f>
        <v>258988.17000000039</v>
      </c>
      <c r="H155" s="84">
        <f t="shared" si="100"/>
        <v>4.4881495845268855</v>
      </c>
      <c r="I155" s="84"/>
      <c r="J155" s="85"/>
      <c r="K155" s="86"/>
    </row>
    <row r="156" spans="1:11" s="152" customFormat="1" ht="15.75" customHeight="1" thickBot="1" x14ac:dyDescent="0.35">
      <c r="A156" s="146"/>
      <c r="B156" s="147">
        <v>208000</v>
      </c>
      <c r="C156" s="148" t="s">
        <v>130</v>
      </c>
      <c r="D156" s="149"/>
      <c r="E156" s="149">
        <f>E157+E159</f>
        <v>5770488.8200000003</v>
      </c>
      <c r="F156" s="149"/>
      <c r="G156" s="149">
        <f>G157+G159-G158</f>
        <v>258988.17000000039</v>
      </c>
      <c r="H156" s="88">
        <f t="shared" si="100"/>
        <v>4.4881495845268855</v>
      </c>
      <c r="I156" s="88"/>
      <c r="J156" s="150"/>
      <c r="K156" s="151"/>
    </row>
    <row r="157" spans="1:11" s="161" customFormat="1" x14ac:dyDescent="0.3">
      <c r="A157" s="155">
        <v>200000</v>
      </c>
      <c r="B157" s="156">
        <v>208100</v>
      </c>
      <c r="C157" s="157" t="s">
        <v>131</v>
      </c>
      <c r="D157" s="158"/>
      <c r="E157" s="158">
        <v>488122.2</v>
      </c>
      <c r="F157" s="158"/>
      <c r="G157" s="158">
        <v>2782900.18</v>
      </c>
      <c r="H157" s="159">
        <f t="shared" si="100"/>
        <v>570.12366575419026</v>
      </c>
      <c r="I157" s="159"/>
      <c r="J157" s="158"/>
      <c r="K157" s="160"/>
    </row>
    <row r="158" spans="1:11" s="161" customFormat="1" x14ac:dyDescent="0.3">
      <c r="A158" s="162">
        <v>208000</v>
      </c>
      <c r="B158" s="156">
        <v>208200</v>
      </c>
      <c r="C158" s="157" t="s">
        <v>132</v>
      </c>
      <c r="D158" s="158"/>
      <c r="E158" s="158">
        <v>0</v>
      </c>
      <c r="F158" s="158"/>
      <c r="G158" s="158">
        <v>3374034.01</v>
      </c>
      <c r="H158" s="159"/>
      <c r="I158" s="159"/>
      <c r="J158" s="158"/>
      <c r="K158" s="160"/>
    </row>
    <row r="159" spans="1:11" s="161" customFormat="1" ht="27.6" x14ac:dyDescent="0.3">
      <c r="A159" s="162">
        <v>208100</v>
      </c>
      <c r="B159" s="156">
        <v>208400</v>
      </c>
      <c r="C159" s="157" t="s">
        <v>134</v>
      </c>
      <c r="D159" s="158"/>
      <c r="E159" s="158">
        <v>5282366.62</v>
      </c>
      <c r="F159" s="158"/>
      <c r="G159" s="158">
        <v>850122</v>
      </c>
      <c r="H159" s="159">
        <f t="shared" si="100"/>
        <v>16.093581933167673</v>
      </c>
      <c r="I159" s="159"/>
      <c r="J159" s="158"/>
      <c r="K159" s="160"/>
    </row>
    <row r="160" spans="1:11" s="152" customFormat="1" x14ac:dyDescent="0.3">
      <c r="A160" s="153"/>
      <c r="B160" s="154">
        <v>600000</v>
      </c>
      <c r="C160" s="148" t="s">
        <v>135</v>
      </c>
      <c r="D160" s="149"/>
      <c r="E160" s="149">
        <f>E161</f>
        <v>5770488.8200000003</v>
      </c>
      <c r="F160" s="149"/>
      <c r="G160" s="149">
        <f>G161</f>
        <v>258988.17000000039</v>
      </c>
      <c r="H160" s="88">
        <f t="shared" si="100"/>
        <v>4.4881495845268855</v>
      </c>
      <c r="I160" s="88"/>
      <c r="J160" s="150"/>
      <c r="K160" s="151"/>
    </row>
    <row r="161" spans="1:18" s="152" customFormat="1" x14ac:dyDescent="0.3">
      <c r="A161" s="153">
        <v>208400</v>
      </c>
      <c r="B161" s="154">
        <v>602000</v>
      </c>
      <c r="C161" s="148" t="s">
        <v>136</v>
      </c>
      <c r="D161" s="149"/>
      <c r="E161" s="149">
        <f>E162+E164</f>
        <v>5770488.8200000003</v>
      </c>
      <c r="F161" s="149"/>
      <c r="G161" s="149">
        <f>G162+G164-G163</f>
        <v>258988.17000000039</v>
      </c>
      <c r="H161" s="88">
        <f t="shared" si="100"/>
        <v>4.4881495845268855</v>
      </c>
      <c r="I161" s="88"/>
      <c r="J161" s="150"/>
      <c r="K161" s="151"/>
    </row>
    <row r="162" spans="1:18" s="161" customFormat="1" x14ac:dyDescent="0.3">
      <c r="A162" s="162">
        <v>600000</v>
      </c>
      <c r="B162" s="156">
        <v>602100</v>
      </c>
      <c r="C162" s="157" t="s">
        <v>131</v>
      </c>
      <c r="D162" s="158"/>
      <c r="E162" s="158">
        <v>488122.2</v>
      </c>
      <c r="F162" s="158"/>
      <c r="G162" s="158">
        <v>2782900.18</v>
      </c>
      <c r="H162" s="159">
        <f t="shared" si="100"/>
        <v>570.12366575419026</v>
      </c>
      <c r="I162" s="159"/>
      <c r="J162" s="158"/>
      <c r="K162" s="160"/>
    </row>
    <row r="163" spans="1:18" s="161" customFormat="1" x14ac:dyDescent="0.3">
      <c r="A163" s="162">
        <v>602000</v>
      </c>
      <c r="B163" s="156">
        <v>602200</v>
      </c>
      <c r="C163" s="157" t="s">
        <v>132</v>
      </c>
      <c r="D163" s="158"/>
      <c r="E163" s="158">
        <v>0</v>
      </c>
      <c r="F163" s="158"/>
      <c r="G163" s="158">
        <v>3374034.01</v>
      </c>
      <c r="H163" s="159"/>
      <c r="I163" s="159"/>
      <c r="J163" s="158"/>
      <c r="K163" s="160"/>
    </row>
    <row r="164" spans="1:18" s="119" customFormat="1" ht="28.2" thickBot="1" x14ac:dyDescent="0.35">
      <c r="A164" s="137">
        <v>602100</v>
      </c>
      <c r="B164" s="163">
        <v>602400</v>
      </c>
      <c r="C164" s="164" t="s">
        <v>134</v>
      </c>
      <c r="D164" s="165"/>
      <c r="E164" s="165">
        <v>5282366.62</v>
      </c>
      <c r="F164" s="165"/>
      <c r="G164" s="165">
        <v>850122</v>
      </c>
      <c r="H164" s="166">
        <f t="shared" si="100"/>
        <v>16.093581933167673</v>
      </c>
      <c r="I164" s="166"/>
      <c r="J164" s="165"/>
      <c r="K164" s="167"/>
    </row>
    <row r="165" spans="1:18" x14ac:dyDescent="0.3">
      <c r="A165" s="90"/>
      <c r="D165" s="110"/>
      <c r="E165" s="110"/>
      <c r="F165" s="110"/>
      <c r="G165" s="110"/>
      <c r="H165" s="110"/>
      <c r="I165" s="110"/>
      <c r="J165" s="110"/>
      <c r="K165" s="110"/>
    </row>
    <row r="166" spans="1:18" hidden="1" x14ac:dyDescent="0.3">
      <c r="A166" s="90">
        <v>602400</v>
      </c>
      <c r="C166" t="s">
        <v>151</v>
      </c>
      <c r="E166" s="110">
        <f>E92+[1]Лист1!$E$106+E95-E86-E93-E88</f>
        <v>-244998780</v>
      </c>
      <c r="G166" s="111">
        <f>G92+[1]Лист1!$G$106+G95-G86-G93+G94</f>
        <v>-65264850.710000001</v>
      </c>
    </row>
    <row r="167" spans="1:18" hidden="1" x14ac:dyDescent="0.3"/>
    <row r="168" spans="1:18" hidden="1" x14ac:dyDescent="0.3">
      <c r="E168" s="111"/>
    </row>
    <row r="169" spans="1:18" hidden="1" x14ac:dyDescent="0.3"/>
    <row r="170" spans="1:18" hidden="1" x14ac:dyDescent="0.3">
      <c r="C170" t="s">
        <v>152</v>
      </c>
      <c r="E170" s="111">
        <f>E157+[1]Лист1!$E$136+E159-E150+E152+E153-E158</f>
        <v>-4978115.2899999991</v>
      </c>
      <c r="G170" s="111">
        <f>G157+[1]Лист1!$G$136-G153-G152+G159-G150-G158</f>
        <v>-664706.80999999866</v>
      </c>
      <c r="H170" s="111"/>
      <c r="I170" s="111"/>
    </row>
    <row r="171" spans="1:18" hidden="1" x14ac:dyDescent="0.3"/>
    <row r="172" spans="1:18" s="231" customFormat="1" ht="39.75" customHeight="1" x14ac:dyDescent="0.35">
      <c r="A172" s="245" t="s">
        <v>153</v>
      </c>
      <c r="B172" s="245"/>
      <c r="C172" s="245"/>
      <c r="E172" s="232" t="s">
        <v>154</v>
      </c>
      <c r="F172" s="233"/>
      <c r="G172" s="233"/>
      <c r="H172" s="233"/>
      <c r="I172" s="233"/>
      <c r="J172"/>
      <c r="K172" s="234"/>
      <c r="L172" s="234"/>
      <c r="M172" s="234"/>
      <c r="N172" s="234"/>
      <c r="O172" s="235"/>
      <c r="P172" s="235"/>
      <c r="Q172" s="235"/>
      <c r="R172" s="235"/>
    </row>
    <row r="175" spans="1:18" x14ac:dyDescent="0.3">
      <c r="D175" t="s">
        <v>160</v>
      </c>
      <c r="E175" s="110">
        <f>E92+[2]Лист1!$E$103+E95-E86-E93-E88</f>
        <v>0</v>
      </c>
      <c r="G175" s="110">
        <f>G92+[3]Лист1!$G$103+G95-G86-G93+G94</f>
        <v>-6.2573235481977463E-9</v>
      </c>
    </row>
    <row r="178" spans="4:7" x14ac:dyDescent="0.3">
      <c r="D178" t="s">
        <v>161</v>
      </c>
      <c r="E178" s="110">
        <f>E157+[2]Лист1!$E$133+E159-E150+E152+E153-E158</f>
        <v>0</v>
      </c>
      <c r="G178" s="110">
        <f>G157+[3]Лист1!$G$133-G153+G152+G159-G150-G158</f>
        <v>0</v>
      </c>
    </row>
  </sheetData>
  <mergeCells count="15">
    <mergeCell ref="J1:K4"/>
    <mergeCell ref="A172:C172"/>
    <mergeCell ref="A19:A21"/>
    <mergeCell ref="A27:A29"/>
    <mergeCell ref="A6:L6"/>
    <mergeCell ref="A7:L7"/>
    <mergeCell ref="A9:A10"/>
    <mergeCell ref="B9:B10"/>
    <mergeCell ref="C9:C10"/>
    <mergeCell ref="D9:D10"/>
    <mergeCell ref="E9:E10"/>
    <mergeCell ref="F9:F10"/>
    <mergeCell ref="G9:G10"/>
    <mergeCell ref="H9:I9"/>
    <mergeCell ref="J9:K9"/>
  </mergeCells>
  <pageMargins left="0.32" right="0.33" top="0.39370078740157494" bottom="0.39370078740157494" header="0" footer="0"/>
  <pageSetup paperSize="9" scale="58" fitToHeight="500" orientation="portrait" r:id="rId1"/>
  <headerFooter differentFirst="1">
    <oddHeader>&amp;C&amp;P&amp;R&amp;"Times New Roman,звичайний"продовження додатка</oddHeader>
  </headerFooter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3</cp:revision>
  <cp:lastPrinted>2023-04-30T11:25:33Z</cp:lastPrinted>
  <dcterms:created xsi:type="dcterms:W3CDTF">2020-04-02T08:10:37Z</dcterms:created>
  <dcterms:modified xsi:type="dcterms:W3CDTF">2023-04-30T11:30:38Z</dcterms:modified>
</cp:coreProperties>
</file>