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4"/>
  </sheets>
  <externalReferences>
    <externalReference r:id="rId1"/>
    <externalReference r:id="rId2"/>
    <externalReference r:id="rId3"/>
  </externalReferences>
  <definedNames>
    <definedName name="_xlnm.Print_Area" localSheetId="0">Лист1!$A$1:$K$172</definedName>
  </definedNames>
  <calcPr/>
</workbook>
</file>

<file path=xl/sharedStrings.xml><?xml version="1.0" encoding="utf-8"?>
<sst xmlns="http://schemas.openxmlformats.org/spreadsheetml/2006/main" count="166" uniqueCount="166">
  <si>
    <t xml:space="preserve">Додаток 2
до рішення 33 сесії Менської міської ради 8 скликання 28 квітня 2023 року №199</t>
  </si>
  <si>
    <t xml:space="preserve">Звіт про виконання бюджету Менської ТГ за 1 квартал 2023 року</t>
  </si>
  <si>
    <t xml:space="preserve">Видаткова частина бюджету</t>
  </si>
  <si>
    <t>грн.</t>
  </si>
  <si>
    <t xml:space="preserve">Код, Наказ МФУ від 20.09.2017 № 793</t>
  </si>
  <si>
    <t xml:space="preserve">Код, Наказ МФУ від 17.12.2020 № 781</t>
  </si>
  <si>
    <t>Назва</t>
  </si>
  <si>
    <t xml:space="preserve">Виконано за 1 квартал 2022 рік</t>
  </si>
  <si>
    <t xml:space="preserve">Бюджет на 2023 рік з урахуванням змін</t>
  </si>
  <si>
    <t xml:space="preserve">Бюджет на 1 квартал 2023 року з урахуванням змін </t>
  </si>
  <si>
    <t xml:space="preserve">Виконано за 1 квартал 2023 року</t>
  </si>
  <si>
    <t xml:space="preserve">% виконання</t>
  </si>
  <si>
    <t xml:space="preserve">До звітних даних за 2022 рік</t>
  </si>
  <si>
    <t xml:space="preserve">до уточнених річних призначень</t>
  </si>
  <si>
    <t xml:space="preserve">до уточнених призначень на звітний період</t>
  </si>
  <si>
    <t xml:space="preserve">абсолютне відхилення, +/-</t>
  </si>
  <si>
    <t xml:space="preserve">відносне відхилення, %</t>
  </si>
  <si>
    <t>6=к.5/к.4</t>
  </si>
  <si>
    <t>8=к.6/к.5</t>
  </si>
  <si>
    <t>7=к.5-к.3</t>
  </si>
  <si>
    <t>8=к.5/к.3</t>
  </si>
  <si>
    <t xml:space="preserve">Загальний фонд</t>
  </si>
  <si>
    <t>0100</t>
  </si>
  <si>
    <t xml:space="preserve">Державне управління</t>
  </si>
  <si>
    <t>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</si>
  <si>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</si>
  <si>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</si>
  <si>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 xml:space="preserve">Керівництво і управління у відповідній сфері у містах (місті Києві), селищах, селах, об`єднаних територіальних громадах</t>
  </si>
  <si>
    <t>0180</t>
  </si>
  <si>
    <t xml:space="preserve">Інша діяльність у сфері державного управління</t>
  </si>
  <si>
    <t>Освіта</t>
  </si>
  <si>
    <t>1010</t>
  </si>
  <si>
    <t xml:space="preserve">Надання дошкільної освіти</t>
  </si>
  <si>
    <t>1020</t>
  </si>
  <si>
    <t xml:space="preserve">Надання загальної середньої освіти закладами загальної середньої освіти</t>
  </si>
  <si>
    <t xml:space="preserve">Надання загальної середньої освіти закладами загальної середньої освіти (за рахунок освітньої субвенції)</t>
  </si>
  <si>
    <t xml:space="preserve">Надання загальної середньої освіти закладами загальної середньої освіти(за рахунок залишку освітньої субвенції)</t>
  </si>
  <si>
    <t>1090</t>
  </si>
  <si>
    <t xml:space="preserve">Надання позашкільної освіти закладами позашкільної освіти, заходи із позашкільної роботи з дітьми</t>
  </si>
  <si>
    <t>1100</t>
  </si>
  <si>
    <t xml:space="preserve">Надання спеціальної освіти мистецькими школами</t>
  </si>
  <si>
    <t>1150</t>
  </si>
  <si>
    <t xml:space="preserve">Методичне забезпечення діяльності закладів освіти</t>
  </si>
  <si>
    <t>1161</t>
  </si>
  <si>
    <t xml:space="preserve">Забезпечення діяльності інших закладів у сфері освіти</t>
  </si>
  <si>
    <t>1162</t>
  </si>
  <si>
    <t xml:space="preserve">Інші програми та заходи у сфері освіти</t>
  </si>
  <si>
    <t>1170</t>
  </si>
  <si>
    <t xml:space="preserve">Забезпечення діяльності інклюзивно-ресурсних центрів за рахунок коштів місцевого бюджету</t>
  </si>
  <si>
    <t xml:space="preserve">Забезпечення діяльності інклюзивно-ресурсних центрів за рахунок освітньої субвенції</t>
  </si>
  <si>
    <t xml:space="preserve"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</si>
  <si>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 xml:space="preserve">Забезпечення діяльності центрів професійного розвитку педагогічних працівників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</si>
  <si>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</si>
  <si>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 xml:space="preserve"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</si>
  <si>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</si>
  <si>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</si>
  <si>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 xml:space="preserve">Охорона здоров'я</t>
  </si>
  <si>
    <t xml:space="preserve">Багатопрофільна стаціонарна медична допомога населенню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</si>
  <si>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</si>
  <si>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Централізовані заходи з лікування хворих на цукровий та нецукровий діабет</t>
  </si>
  <si>
    <t xml:space="preserve">Соціальний захист та соціальне забезпечення</t>
  </si>
  <si>
    <t xml:space="preserve">Надання пільг окремим категоріям громадян з оплати послуг зв`язку</t>
  </si>
  <si>
    <t xml:space="preserve">Компенсаційні виплати за пільговий проїзд окремих категорій громадян на залізничному транспорті</t>
  </si>
  <si>
    <t xml:space="preserve">Пільгове медичне обслуговування осіб, які постраждали внаслідок Чорнобильської катастрофи</t>
  </si>
  <si>
    <t>3104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</si>
  <si>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</si>
  <si>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</si>
  <si>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 xml:space="preserve">Утримання та забезпечення діяльності центрів соціальних служб для сім`ї, дітей та молоді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</si>
  <si>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</si>
  <si>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</si>
  <si>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</si>
  <si>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</si>
  <si>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 xml:space="preserve">Інші заходи у сфері соціального захисту і соціального забезпечення</t>
  </si>
  <si>
    <t xml:space="preserve">Культура і мистецтво</t>
  </si>
  <si>
    <t>4030</t>
  </si>
  <si>
    <t xml:space="preserve">Забезпечення діяльності бібліотек</t>
  </si>
  <si>
    <t>4040</t>
  </si>
  <si>
    <t xml:space="preserve">Забезпечення діяльності музеїв i виставок</t>
  </si>
  <si>
    <t>4060</t>
  </si>
  <si>
    <t xml:space="preserve"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</si>
  <si>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</si>
  <si>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</t>
  </si>
  <si>
    <t>4082</t>
  </si>
  <si>
    <t xml:space="preserve">Інші заходи в галузі культури і мистецтва</t>
  </si>
  <si>
    <t xml:space="preserve">Фізична культура і спорт</t>
  </si>
  <si>
    <t>5011</t>
  </si>
  <si>
    <t xml:space="preserve">Проведення навчально-тренувальних зборів і змагань з олімпійських видів спорту</t>
  </si>
  <si>
    <t>5012</t>
  </si>
  <si>
    <t xml:space="preserve">Проведення навчально-тренувальних зборів і змагань з неолімпійських видів спорту</t>
  </si>
  <si>
    <t>5031</t>
  </si>
  <si>
    <t xml:space="preserve">Утримання та навчально-тренувальна робота комунальних дитячо-юнацьких спортивних шкіл</t>
  </si>
  <si>
    <t xml:space="preserve">Житлово-комунальне господарство</t>
  </si>
  <si>
    <t>6016</t>
  </si>
  <si>
    <t xml:space="preserve">Впровадження засобів обліку витрат та регулювання споживання води та теплової енергії</t>
  </si>
  <si>
    <t>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</si>
  <si>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</si>
  <si>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</si>
  <si>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 xml:space="preserve">Організація благоустрою населених пунктів</t>
  </si>
  <si>
    <t>6040</t>
  </si>
  <si>
    <t xml:space="preserve">Заходи, пов`язані з поліпшенням питної води</t>
  </si>
  <si>
    <t>6071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</si>
  <si>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</si>
  <si>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</si>
  <si>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 xml:space="preserve">Інша діяльність у сфері житлово-комунального господарства</t>
  </si>
  <si>
    <t xml:space="preserve">Економічна діяльність</t>
  </si>
  <si>
    <t xml:space="preserve">Розроблення схем планування та забудови територій (містобудівної документації)</t>
  </si>
  <si>
    <t xml:space="preserve">Розроблення комплексних планів просторового розвитку територій територіальних громад</t>
  </si>
  <si>
    <t xml:space="preserve">Розвиток мережі центрів надання адміністративних послуг</t>
  </si>
  <si>
    <t>7412</t>
  </si>
  <si>
    <t xml:space="preserve">Регулювання цін на послуги місцевого автотранспорту</t>
  </si>
  <si>
    <t>7442</t>
  </si>
  <si>
    <t>7442/7461</t>
  </si>
  <si>
    <t xml:space="preserve">Утримання та розвиток автомобільних доріг та дорожньої інфраструктури за рахунок коштів місцевого бюджету</t>
  </si>
  <si>
    <t xml:space="preserve">Реалізація заходів, спрямованих на підвищення доступності широкосмугового доступу до Інтернету в сільській місцевості</t>
  </si>
  <si>
    <t>7640</t>
  </si>
  <si>
    <t xml:space="preserve">Заходи з енергозбереження</t>
  </si>
  <si>
    <t>7680</t>
  </si>
  <si>
    <t xml:space="preserve">Членські внески до асоціацій органів місцевого самоврядування</t>
  </si>
  <si>
    <t xml:space="preserve">Реалізація програм допомоги і грантів Європейського Союзу, урядів іноземних держав, міжнародних організацій, донорських установ</t>
  </si>
  <si>
    <t xml:space="preserve">Інша діяльність</t>
  </si>
  <si>
    <t>8110</t>
  </si>
  <si>
    <t xml:space="preserve">Заходи із запобігання та ліквідації надзвичайних ситуацій та наслідків стихійного лиха</t>
  </si>
  <si>
    <t>8130</t>
  </si>
  <si>
    <t xml:space="preserve">Забезпечення діяльності місцевої пожежної охорони</t>
  </si>
  <si>
    <t xml:space="preserve">Заходи та роботи з мобілізаційної підготовки місцевого значення</t>
  </si>
  <si>
    <t xml:space="preserve">Інші заходи громадського порядку та безпеки</t>
  </si>
  <si>
    <t xml:space="preserve">Інша діяльність у сфері екології та охорони природних ресурсів</t>
  </si>
  <si>
    <t>8700</t>
  </si>
  <si>
    <t xml:space="preserve">Резервний фонд місцевого бюджету</t>
  </si>
  <si>
    <t xml:space="preserve">Міжбюджетні трансферти</t>
  </si>
  <si>
    <t>9410</t>
  </si>
  <si>
    <t xml:space="preserve">Інші субвенції з місцевого бюджету</t>
  </si>
  <si>
    <t>9770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</si>
  <si>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</si>
  <si>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 xml:space="preserve">Усього видатків по загальному фонду</t>
  </si>
  <si>
    <t xml:space="preserve"> </t>
  </si>
  <si>
    <t xml:space="preserve">Кредитування загального фонду</t>
  </si>
  <si>
    <t xml:space="preserve">Надання довгострокових кредитів індивідуальним забудовникам житла на селі</t>
  </si>
  <si>
    <t xml:space="preserve">ДЖЕРЕЛА ФІНАНСУВАННЯ ДИФІЦИТУ БЮДЖЕТУ ЗФ</t>
  </si>
  <si>
    <t xml:space="preserve">Внутрішнє фінансування</t>
  </si>
  <si>
    <t xml:space="preserve">Фінансування за рахунок зміни залишків коштів бюджетів</t>
  </si>
  <si>
    <t xml:space="preserve">На початок періоду</t>
  </si>
  <si>
    <t xml:space="preserve">На кінець періоду</t>
  </si>
  <si>
    <t xml:space="preserve">Інші розрахунки</t>
  </si>
  <si>
    <t xml:space="preserve">Кошти, що передаються із загального фонду бюджету до бюджету розвитку (спеціального фонду)</t>
  </si>
  <si>
    <t xml:space="preserve">Фінансування за активними операціями</t>
  </si>
  <si>
    <t xml:space="preserve">Зміни обсягів бюджетних коштів</t>
  </si>
  <si>
    <t xml:space="preserve">Спеціальний фонд</t>
  </si>
  <si>
    <t xml:space="preserve">Надання загальної середньої освіти закладами загальної середньої освіти (залишок освітньої субвенції)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</si>
  <si>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піклувавння, осіб з їх числа</t>
  </si>
  <si>
    <t xml:space="preserve">Здійснення заходів із землеустрою</t>
  </si>
  <si>
    <t>7130</t>
  </si>
  <si>
    <t xml:space="preserve">Виконання інвестиційних проектів в рамках здійснення заходів щодо соціально-економічного розвитку окремих територій</t>
  </si>
  <si>
    <t>7350</t>
  </si>
  <si>
    <t>7363</t>
  </si>
  <si>
    <t xml:space="preserve">Утилізація відходів</t>
  </si>
  <si>
    <t xml:space="preserve">Усього видатків по спеціальному фонду</t>
  </si>
  <si>
    <t>8312</t>
  </si>
  <si>
    <t xml:space="preserve">Кредитування спеціального фонду</t>
  </si>
  <si>
    <t xml:space="preserve">Повернення довгострокових кредитів, наданих індивідуальним забудовникам житла на селі</t>
  </si>
  <si>
    <t xml:space="preserve">ДЖЕРЕЛА ФІНАНСУВАННЯ ДИФІЦИТУ БЮДЖЕТУ СФ</t>
  </si>
  <si>
    <t xml:space="preserve">баланс  зф</t>
  </si>
  <si>
    <t xml:space="preserve">баланс сф</t>
  </si>
  <si>
    <t xml:space="preserve">Начальник Фінансового управління
Менської міської ради</t>
  </si>
  <si>
    <t xml:space="preserve">Алла НЕРОСЛИК</t>
  </si>
  <si>
    <t>сф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</si>
</sst>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8.000000"/>
    </font>
    <font>
      <name val="Times New Roman"/>
      <color theme="1"/>
      <sz val="14.000000"/>
    </font>
    <font>
      <name val="Calibri"/>
      <b/>
      <color theme="1"/>
      <sz val="9.000000"/>
      <scheme val="minor"/>
    </font>
    <font>
      <name val="Calibri"/>
      <b/>
      <color theme="1"/>
      <sz val="12.000000"/>
      <scheme val="minor"/>
    </font>
    <font>
      <name val="Calibri"/>
      <b/>
      <color theme="1"/>
      <sz val="10.000000"/>
      <scheme val="minor"/>
    </font>
    <font>
      <name val="Calibri"/>
      <b/>
      <sz val="10.000000"/>
      <scheme val="minor"/>
    </font>
    <font>
      <name val="Calibri"/>
      <sz val="10.000000"/>
      <scheme val="minor"/>
    </font>
    <font>
      <name val="Calibri"/>
      <b/>
      <sz val="12.000000"/>
      <scheme val="minor"/>
    </font>
    <font>
      <name val="Calibri"/>
      <b/>
      <sz val="11.000000"/>
      <scheme val="minor"/>
    </font>
    <font>
      <name val="Calibri"/>
      <color theme="1"/>
      <sz val="12.000000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/>
        <bgColor theme="0"/>
      </patternFill>
    </fill>
    <fill>
      <patternFill patternType="solid">
        <fgColor rgb="FF66FFFF"/>
        <bgColor rgb="FF66FFFF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66FFFF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18">
    <xf fontId="0" fillId="0" borderId="0" numFmtId="0" xfId="0"/>
    <xf fontId="1" fillId="0" borderId="0" numFmtId="0" xfId="0" applyFont="1" applyAlignment="1">
      <alignment wrapText="1"/>
    </xf>
    <xf fontId="1" fillId="0" borderId="0" numFmtId="0" xfId="0" applyFont="1" applyAlignment="1">
      <alignment horizontal="left" wrapText="1"/>
    </xf>
    <xf fontId="2" fillId="0" borderId="0" numFmtId="0" xfId="0" applyFont="1" applyAlignment="1">
      <alignment horizontal="center"/>
    </xf>
    <xf fontId="3" fillId="0" borderId="0" numFmtId="0" xfId="0" applyFont="1" applyAlignment="1">
      <alignment horizontal="center"/>
    </xf>
    <xf fontId="0" fillId="0" borderId="0" numFmtId="0" xfId="0" applyAlignment="1">
      <alignment horizontal="right"/>
    </xf>
    <xf fontId="4" fillId="0" borderId="1" numFmtId="0" xfId="0" applyFont="1" applyBorder="1" applyAlignment="1">
      <alignment horizontal="center" vertical="center" wrapText="1"/>
    </xf>
    <xf fontId="4" fillId="0" borderId="2" numFmtId="0" xfId="0" applyFont="1" applyBorder="1" applyAlignment="1">
      <alignment horizontal="center" vertical="center" wrapText="1"/>
    </xf>
    <xf fontId="5" fillId="0" borderId="3" numFmtId="0" xfId="0" applyFont="1" applyBorder="1" applyAlignment="1">
      <alignment horizontal="center" vertical="center" wrapText="1"/>
    </xf>
    <xf fontId="6" fillId="0" borderId="3" numFmtId="0" xfId="0" applyFont="1" applyBorder="1" applyAlignment="1">
      <alignment horizontal="center" vertical="center" wrapText="1"/>
    </xf>
    <xf fontId="6" fillId="0" borderId="4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center"/>
    </xf>
    <xf fontId="4" fillId="0" borderId="5" numFmtId="0" xfId="0" applyFont="1" applyBorder="1" applyAlignment="1">
      <alignment horizontal="center" vertical="center" wrapText="1"/>
    </xf>
    <xf fontId="4" fillId="0" borderId="6" numFmtId="0" xfId="0" applyFont="1" applyBorder="1" applyAlignment="1">
      <alignment horizontal="center" vertical="center" wrapText="1"/>
    </xf>
    <xf fontId="5" fillId="0" borderId="7" numFmtId="0" xfId="0" applyFont="1" applyBorder="1" applyAlignment="1">
      <alignment horizontal="center" vertical="center" wrapText="1"/>
    </xf>
    <xf fontId="6" fillId="0" borderId="7" numFmtId="0" xfId="0" applyFont="1" applyBorder="1" applyAlignment="1">
      <alignment horizontal="center" vertical="center" wrapText="1"/>
    </xf>
    <xf fontId="6" fillId="0" borderId="8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 wrapText="1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2" borderId="13" numFmtId="0" xfId="0" applyFont="1" applyFill="1" applyBorder="1" applyAlignment="1">
      <alignment horizontal="center" vertical="center" wrapText="1"/>
    </xf>
    <xf fontId="6" fillId="2" borderId="14" numFmtId="0" xfId="0" applyFont="1" applyFill="1" applyBorder="1" applyAlignment="1">
      <alignment horizontal="center" vertical="center" wrapText="1"/>
    </xf>
    <xf fontId="6" fillId="2" borderId="15" numFmtId="0" xfId="0" applyFont="1" applyFill="1" applyBorder="1" applyAlignment="1">
      <alignment horizontal="center" vertical="center" wrapText="1"/>
    </xf>
    <xf fontId="6" fillId="2" borderId="16" numFmtId="0" xfId="0" applyFont="1" applyFill="1" applyBorder="1" applyAlignment="1">
      <alignment horizontal="center" vertical="center" wrapText="1"/>
    </xf>
    <xf fontId="6" fillId="3" borderId="9" numFmtId="49" xfId="0" applyNumberFormat="1" applyFont="1" applyFill="1" applyBorder="1" applyAlignment="1">
      <alignment horizontal="center" vertical="center" wrapText="1"/>
    </xf>
    <xf fontId="6" fillId="3" borderId="10" numFmtId="49" xfId="0" applyNumberFormat="1" applyFont="1" applyFill="1" applyBorder="1" applyAlignment="1">
      <alignment horizontal="center" vertical="center" wrapText="1"/>
    </xf>
    <xf fontId="6" fillId="3" borderId="11" numFmtId="0" xfId="0" applyFont="1" applyFill="1" applyBorder="1" applyAlignment="1">
      <alignment horizontal="center" vertical="center" wrapText="1"/>
    </xf>
    <xf fontId="7" fillId="3" borderId="11" numFmtId="4" xfId="0" applyNumberFormat="1" applyFont="1" applyFill="1" applyBorder="1" applyAlignment="1">
      <alignment horizontal="right" vertical="center" wrapText="1"/>
    </xf>
    <xf fontId="6" fillId="3" borderId="11" numFmtId="4" xfId="0" applyNumberFormat="1" applyFont="1" applyFill="1" applyBorder="1" applyAlignment="1">
      <alignment horizontal="right" vertical="center" wrapText="1"/>
    </xf>
    <xf fontId="6" fillId="3" borderId="12" numFmtId="4" xfId="0" applyNumberFormat="1" applyFont="1" applyFill="1" applyBorder="1" applyAlignment="1">
      <alignment horizontal="right" vertical="center" wrapText="1"/>
    </xf>
    <xf fontId="0" fillId="0" borderId="17" numFmtId="0" xfId="0" applyBorder="1" applyAlignment="1" quotePrefix="1">
      <alignment vertical="center" wrapText="1"/>
    </xf>
    <xf fontId="8" fillId="0" borderId="18" numFmtId="49" xfId="0" applyNumberFormat="1" applyFont="1" applyBorder="1" applyAlignment="1" quotePrefix="1">
      <alignment horizontal="right" vertical="center" wrapText="1"/>
    </xf>
    <xf fontId="8" fillId="0" borderId="19" numFmtId="0" xfId="0" applyFont="1" applyBorder="1" applyAlignment="1">
      <alignment vertical="center" wrapText="1"/>
    </xf>
    <xf fontId="8" fillId="0" borderId="19" numFmtId="4" xfId="0" applyNumberFormat="1" applyFont="1" applyBorder="1" applyAlignment="1">
      <alignment vertical="center" wrapText="1"/>
    </xf>
    <xf fontId="8" fillId="0" borderId="19" numFmtId="4" xfId="0" applyNumberFormat="1" applyFont="1" applyBorder="1" applyAlignment="1">
      <alignment horizontal="right" vertical="center" wrapText="1"/>
    </xf>
    <xf fontId="0" fillId="0" borderId="20" numFmtId="4" xfId="0" applyNumberFormat="1" applyBorder="1" applyAlignment="1">
      <alignment horizontal="right" vertical="center" wrapText="1"/>
    </xf>
    <xf fontId="0" fillId="0" borderId="21" numFmtId="0" xfId="0" applyBorder="1" applyAlignment="1" quotePrefix="1">
      <alignment vertical="center" wrapText="1"/>
    </xf>
    <xf fontId="8" fillId="0" borderId="22" numFmtId="49" xfId="0" applyNumberFormat="1" applyFont="1" applyBorder="1" applyAlignment="1" quotePrefix="1">
      <alignment horizontal="right" vertical="center" wrapText="1"/>
    </xf>
    <xf fontId="8" fillId="0" borderId="23" numFmtId="0" xfId="0" applyFont="1" applyBorder="1" applyAlignment="1">
      <alignment vertical="center" wrapText="1"/>
    </xf>
    <xf fontId="8" fillId="0" borderId="23" numFmtId="4" xfId="0" applyNumberFormat="1" applyFont="1" applyBorder="1" applyAlignment="1">
      <alignment vertical="center" wrapText="1"/>
    </xf>
    <xf fontId="8" fillId="0" borderId="23" numFmtId="4" xfId="0" applyNumberFormat="1" applyFont="1" applyBorder="1" applyAlignment="1">
      <alignment horizontal="right" vertical="center" wrapText="1"/>
    </xf>
    <xf fontId="0" fillId="0" borderId="24" numFmtId="4" xfId="0" applyNumberFormat="1" applyBorder="1" applyAlignment="1">
      <alignment horizontal="right" vertical="center" wrapText="1"/>
    </xf>
    <xf fontId="0" fillId="0" borderId="25" numFmtId="0" xfId="0" applyBorder="1" applyAlignment="1" quotePrefix="1">
      <alignment vertical="center" wrapText="1"/>
    </xf>
    <xf fontId="8" fillId="0" borderId="26" numFmtId="49" xfId="0" applyNumberFormat="1" applyFont="1" applyBorder="1" applyAlignment="1" quotePrefix="1">
      <alignment horizontal="right" vertical="center" wrapText="1"/>
    </xf>
    <xf fontId="8" fillId="0" borderId="7" numFmtId="0" xfId="0" applyFont="1" applyBorder="1" applyAlignment="1">
      <alignment vertical="center" wrapText="1"/>
    </xf>
    <xf fontId="8" fillId="0" borderId="7" numFmtId="4" xfId="0" applyNumberFormat="1" applyFont="1" applyBorder="1" applyAlignment="1">
      <alignment vertical="center" wrapText="1"/>
    </xf>
    <xf fontId="8" fillId="0" borderId="7" numFmtId="4" xfId="0" applyNumberFormat="1" applyFont="1" applyBorder="1" applyAlignment="1">
      <alignment horizontal="right" vertical="center" wrapText="1"/>
    </xf>
    <xf fontId="0" fillId="0" borderId="8" numFmtId="4" xfId="0" applyNumberFormat="1" applyBorder="1" applyAlignment="1">
      <alignment horizontal="right" vertical="center" wrapText="1"/>
    </xf>
    <xf fontId="6" fillId="3" borderId="9" numFmtId="0" xfId="0" applyFont="1" applyFill="1" applyBorder="1" applyAlignment="1" quotePrefix="1">
      <alignment horizontal="center" vertical="center" wrapText="1"/>
    </xf>
    <xf fontId="7" fillId="3" borderId="10" numFmtId="0" xfId="0" applyFont="1" applyFill="1" applyBorder="1" applyAlignment="1" quotePrefix="1">
      <alignment horizontal="center" vertical="center" wrapText="1"/>
    </xf>
    <xf fontId="7" fillId="3" borderId="11" numFmtId="0" xfId="0" applyFont="1" applyFill="1" applyBorder="1" applyAlignment="1">
      <alignment horizontal="center" vertical="center" wrapText="1"/>
    </xf>
    <xf fontId="8" fillId="3" borderId="11" numFmtId="4" xfId="0" applyNumberFormat="1" applyFont="1" applyFill="1" applyBorder="1" applyAlignment="1">
      <alignment vertical="center" wrapText="1"/>
    </xf>
    <xf fontId="0" fillId="0" borderId="17" numFmtId="0" xfId="0" applyBorder="1" applyAlignment="1" quotePrefix="1">
      <alignment horizontal="left" vertical="center" wrapText="1"/>
    </xf>
    <xf fontId="8" fillId="0" borderId="18" numFmtId="0" xfId="0" applyFont="1" applyBorder="1" applyAlignment="1" quotePrefix="1">
      <alignment vertical="center" wrapText="1"/>
    </xf>
    <xf fontId="0" fillId="0" borderId="25" numFmtId="0" xfId="0" applyBorder="1" applyAlignment="1" quotePrefix="1">
      <alignment horizontal="left" vertical="center" wrapText="1"/>
    </xf>
    <xf fontId="8" fillId="0" borderId="22" numFmtId="0" xfId="0" applyFont="1" applyBorder="1" applyAlignment="1" quotePrefix="1">
      <alignment vertical="center" wrapText="1"/>
    </xf>
    <xf fontId="0" fillId="0" borderId="13" numFmtId="0" xfId="0" applyBorder="1" applyAlignment="1" quotePrefix="1">
      <alignment horizontal="left" vertical="center" wrapText="1"/>
    </xf>
    <xf fontId="0" fillId="0" borderId="21" numFmtId="0" xfId="0" applyBorder="1" applyAlignment="1" quotePrefix="1">
      <alignment horizontal="left" vertical="center" wrapText="1"/>
    </xf>
    <xf fontId="0" fillId="0" borderId="5" numFmtId="0" xfId="0" applyBorder="1" applyAlignment="1" quotePrefix="1">
      <alignment horizontal="left" vertical="center" wrapText="1"/>
    </xf>
    <xf fontId="8" fillId="0" borderId="14" numFmtId="0" xfId="0" applyFont="1" applyBorder="1" applyAlignment="1" quotePrefix="1">
      <alignment vertical="center" wrapText="1"/>
    </xf>
    <xf fontId="8" fillId="0" borderId="15" numFmtId="0" xfId="0" applyFont="1" applyBorder="1" applyAlignment="1">
      <alignment vertical="center" wrapText="1"/>
    </xf>
    <xf fontId="8" fillId="0" borderId="15" numFmtId="4" xfId="0" applyNumberFormat="1" applyFont="1" applyBorder="1" applyAlignment="1">
      <alignment vertical="center" wrapText="1"/>
    </xf>
    <xf fontId="0" fillId="0" borderId="27" numFmtId="0" xfId="0" applyBorder="1" applyAlignment="1" quotePrefix="1">
      <alignment horizontal="left" vertical="center" wrapText="1"/>
    </xf>
    <xf fontId="8" fillId="0" borderId="23" numFmtId="0" xfId="0" applyFont="1" applyBorder="1" applyAlignment="1" quotePrefix="1">
      <alignment vertical="center" wrapText="1"/>
    </xf>
    <xf fontId="6" fillId="0" borderId="0" numFmtId="0" xfId="0" applyFont="1"/>
    <xf fontId="7" fillId="3" borderId="11" numFmtId="4" xfId="0" applyNumberFormat="1" applyFont="1" applyFill="1" applyBorder="1" applyAlignment="1">
      <alignment vertical="center" wrapText="1"/>
    </xf>
    <xf fontId="7" fillId="3" borderId="28" numFmtId="4" xfId="0" applyNumberFormat="1" applyFont="1" applyFill="1" applyBorder="1" applyAlignment="1">
      <alignment horizontal="right" vertical="center" wrapText="1"/>
    </xf>
    <xf fontId="6" fillId="3" borderId="29" numFmtId="4" xfId="0" applyNumberFormat="1" applyFont="1" applyFill="1" applyBorder="1" applyAlignment="1">
      <alignment horizontal="right" vertical="center" wrapText="1"/>
    </xf>
    <xf fontId="0" fillId="0" borderId="30" numFmtId="0" xfId="0" applyBorder="1" applyAlignment="1" quotePrefix="1">
      <alignment horizontal="left" vertical="center" wrapText="1"/>
    </xf>
    <xf fontId="6" fillId="3" borderId="31" numFmtId="0" xfId="0" applyFont="1" applyFill="1" applyBorder="1" applyAlignment="1" quotePrefix="1">
      <alignment horizontal="center" vertical="center" wrapText="1"/>
    </xf>
    <xf fontId="8" fillId="0" borderId="18" numFmtId="0" xfId="0" applyFont="1" applyBorder="1" applyAlignment="1" quotePrefix="1">
      <alignment horizontal="right" vertical="center" wrapText="1"/>
    </xf>
    <xf fontId="8" fillId="0" borderId="22" numFmtId="0" xfId="0" applyFont="1" applyBorder="1" applyAlignment="1" quotePrefix="1">
      <alignment horizontal="right" vertical="center" wrapText="1"/>
    </xf>
    <xf fontId="8" fillId="0" borderId="26" numFmtId="0" xfId="0" applyFont="1" applyBorder="1" applyAlignment="1" quotePrefix="1">
      <alignment vertical="center" wrapText="1"/>
    </xf>
    <xf fontId="0" fillId="0" borderId="0" numFmtId="0" xfId="0" applyAlignment="1" quotePrefix="1">
      <alignment vertical="center" wrapText="1"/>
    </xf>
    <xf fontId="8" fillId="0" borderId="32" numFmtId="0" xfId="0" applyFont="1" applyBorder="1" applyAlignment="1" quotePrefix="1">
      <alignment vertical="center" wrapText="1"/>
    </xf>
    <xf fontId="8" fillId="0" borderId="33" numFmtId="0" xfId="0" applyFont="1" applyBorder="1" applyAlignment="1">
      <alignment vertical="center" wrapText="1"/>
    </xf>
    <xf fontId="8" fillId="0" borderId="33" numFmtId="4" xfId="0" applyNumberFormat="1" applyFont="1" applyBorder="1" applyAlignment="1">
      <alignment vertical="center" wrapText="1"/>
    </xf>
    <xf fontId="8" fillId="0" borderId="15" numFmtId="4" xfId="0" applyNumberFormat="1" applyFont="1" applyBorder="1" applyAlignment="1">
      <alignment horizontal="right" vertical="center" wrapText="1"/>
    </xf>
    <xf fontId="9" fillId="4" borderId="10" numFmtId="0" xfId="0" applyFont="1" applyFill="1" applyBorder="1" applyAlignment="1" quotePrefix="1">
      <alignment vertical="center" wrapText="1"/>
    </xf>
    <xf fontId="9" fillId="4" borderId="11" numFmtId="0" xfId="0" applyFont="1" applyFill="1" applyBorder="1" applyAlignment="1">
      <alignment vertical="center" wrapText="1"/>
    </xf>
    <xf fontId="9" fillId="4" borderId="11" numFmtId="4" xfId="0" applyNumberFormat="1" applyFont="1" applyFill="1" applyBorder="1" applyAlignment="1">
      <alignment vertical="center" wrapText="1"/>
    </xf>
    <xf fontId="9" fillId="4" borderId="11" numFmtId="4" xfId="0" applyNumberFormat="1" applyFont="1" applyFill="1" applyBorder="1" applyAlignment="1">
      <alignment horizontal="right" vertical="center" wrapText="1"/>
    </xf>
    <xf fontId="5" fillId="4" borderId="12" numFmtId="4" xfId="0" applyNumberFormat="1" applyFont="1" applyFill="1" applyBorder="1" applyAlignment="1">
      <alignment horizontal="right" vertical="center" wrapText="1"/>
    </xf>
    <xf fontId="5" fillId="4" borderId="9" numFmtId="0" xfId="0" applyFont="1" applyFill="1" applyBorder="1" applyAlignment="1" quotePrefix="1">
      <alignment vertical="center" wrapText="1"/>
    </xf>
    <xf fontId="7" fillId="2" borderId="10" numFmtId="0" xfId="0" applyFont="1" applyFill="1" applyBorder="1" applyAlignment="1" quotePrefix="1">
      <alignment vertical="center" wrapText="1"/>
    </xf>
    <xf fontId="10" fillId="2" borderId="11" numFmtId="0" xfId="0" applyFont="1" applyFill="1" applyBorder="1" applyAlignment="1">
      <alignment horizontal="center" vertical="center" wrapText="1"/>
    </xf>
    <xf fontId="7" fillId="2" borderId="11" numFmtId="4" xfId="0" applyNumberFormat="1" applyFont="1" applyFill="1" applyBorder="1" applyAlignment="1">
      <alignment vertical="center" wrapText="1"/>
    </xf>
    <xf fontId="7" fillId="2" borderId="11" numFmtId="4" xfId="0" applyNumberFormat="1" applyFont="1" applyFill="1" applyBorder="1" applyAlignment="1">
      <alignment horizontal="right" vertical="center" wrapText="1"/>
    </xf>
    <xf fontId="6" fillId="2" borderId="12" numFmtId="4" xfId="0" applyNumberFormat="1" applyFont="1" applyFill="1" applyBorder="1" applyAlignment="1">
      <alignment horizontal="right" vertical="center" wrapText="1"/>
    </xf>
    <xf fontId="0" fillId="0" borderId="0" numFmtId="0" xfId="0"/>
    <xf fontId="0" fillId="2" borderId="9" numFmtId="0" xfId="0" applyFill="1" applyBorder="1" applyAlignment="1" quotePrefix="1">
      <alignment vertical="center" wrapText="1"/>
    </xf>
    <xf fontId="8" fillId="5" borderId="10" numFmtId="0" xfId="0" applyFont="1" applyFill="1" applyBorder="1" applyAlignment="1" quotePrefix="1">
      <alignment vertical="center" wrapText="1"/>
    </xf>
    <xf fontId="8" fillId="5" borderId="11" numFmtId="0" xfId="0" applyFont="1" applyFill="1" applyBorder="1" applyAlignment="1">
      <alignment vertical="center" wrapText="1"/>
    </xf>
    <xf fontId="8" fillId="5" borderId="11" numFmtId="4" xfId="0" applyNumberFormat="1" applyFont="1" applyFill="1" applyBorder="1" applyAlignment="1">
      <alignment vertical="center" wrapText="1"/>
    </xf>
    <xf fontId="6" fillId="5" borderId="9" numFmtId="0" xfId="0" applyFont="1" applyFill="1" applyBorder="1" applyAlignment="1" quotePrefix="1">
      <alignment vertical="center" wrapText="1"/>
    </xf>
    <xf fontId="7" fillId="6" borderId="9" numFmtId="0" xfId="0" applyFont="1" applyFill="1" applyBorder="1" applyAlignment="1" quotePrefix="1">
      <alignment vertical="center" wrapText="1"/>
    </xf>
    <xf fontId="7" fillId="6" borderId="34" numFmtId="0" xfId="0" applyFont="1" applyFill="1" applyBorder="1" applyAlignment="1" quotePrefix="1">
      <alignment vertical="center" wrapText="1"/>
    </xf>
    <xf fontId="7" fillId="6" borderId="11" numFmtId="4" xfId="0" applyNumberFormat="1" applyFont="1" applyFill="1" applyBorder="1" applyAlignment="1" quotePrefix="1">
      <alignment vertical="center" wrapText="1"/>
    </xf>
    <xf fontId="7" fillId="6" borderId="11" numFmtId="4" xfId="0" applyNumberFormat="1" applyFont="1" applyFill="1" applyBorder="1" applyAlignment="1">
      <alignment vertical="center" wrapText="1"/>
    </xf>
    <xf fontId="7" fillId="6" borderId="35" numFmtId="4" xfId="0" applyNumberFormat="1" applyFont="1" applyFill="1" applyBorder="1" applyAlignment="1">
      <alignment horizontal="right" vertical="center" wrapText="1"/>
    </xf>
    <xf fontId="6" fillId="6" borderId="36" numFmtId="4" xfId="0" applyNumberFormat="1" applyFont="1" applyFill="1" applyBorder="1" applyAlignment="1">
      <alignment horizontal="right" vertical="center" wrapText="1"/>
    </xf>
    <xf fontId="6" fillId="6" borderId="9" numFmtId="0" xfId="0" applyFont="1" applyFill="1" applyBorder="1" applyAlignment="1" quotePrefix="1">
      <alignment vertical="center" wrapText="1"/>
    </xf>
    <xf fontId="7" fillId="0" borderId="18" numFmtId="0" xfId="0" applyFont="1" applyBorder="1"/>
    <xf fontId="7" fillId="0" borderId="19" numFmtId="0" xfId="0" applyFont="1" applyBorder="1" applyAlignment="1">
      <alignment wrapText="1"/>
    </xf>
    <xf fontId="7" fillId="0" borderId="19" numFmtId="4" xfId="0" applyNumberFormat="1" applyFont="1" applyBorder="1"/>
    <xf fontId="7" fillId="0" borderId="23" numFmtId="4" xfId="0" applyNumberFormat="1" applyFont="1" applyBorder="1" applyAlignment="1">
      <alignment horizontal="right" vertical="center" wrapText="1"/>
    </xf>
    <xf fontId="6" fillId="0" borderId="23" numFmtId="4" xfId="0" applyNumberFormat="1" applyFont="1" applyBorder="1" applyAlignment="1">
      <alignment horizontal="right" vertical="center" wrapText="1"/>
    </xf>
    <xf fontId="6" fillId="0" borderId="17" numFmtId="0" xfId="0" applyFont="1" applyBorder="1"/>
    <xf fontId="7" fillId="0" borderId="22" numFmtId="0" xfId="0" applyFont="1" applyBorder="1"/>
    <xf fontId="7" fillId="0" borderId="23" numFmtId="0" xfId="0" applyFont="1" applyBorder="1" applyAlignment="1">
      <alignment wrapText="1"/>
    </xf>
    <xf fontId="7" fillId="0" borderId="23" numFmtId="4" xfId="0" applyNumberFormat="1" applyFont="1" applyBorder="1"/>
    <xf fontId="6" fillId="0" borderId="21" numFmtId="0" xfId="0" applyFont="1" applyBorder="1"/>
    <xf fontId="8" fillId="0" borderId="22" numFmtId="0" xfId="0" applyFont="1" applyBorder="1"/>
    <xf fontId="8" fillId="0" borderId="23" numFmtId="0" xfId="0" applyFont="1" applyBorder="1" applyAlignment="1">
      <alignment wrapText="1"/>
    </xf>
    <xf fontId="8" fillId="0" borderId="23" numFmtId="4" xfId="0" applyNumberFormat="1" applyFont="1" applyBorder="1"/>
    <xf fontId="8" fillId="0" borderId="19" numFmtId="4" xfId="0" applyNumberFormat="1" applyFont="1" applyBorder="1"/>
    <xf fontId="0" fillId="0" borderId="23" numFmtId="4" xfId="0" applyNumberFormat="1" applyBorder="1" applyAlignment="1">
      <alignment horizontal="right" vertical="center" wrapText="1"/>
    </xf>
    <xf fontId="0" fillId="0" borderId="21" numFmtId="0" xfId="0" applyBorder="1"/>
    <xf fontId="7" fillId="7" borderId="10" numFmtId="0" xfId="0" applyFont="1" applyFill="1" applyBorder="1" applyAlignment="1" quotePrefix="1">
      <alignment vertical="center" wrapText="1"/>
    </xf>
    <xf fontId="7" fillId="7" borderId="11" numFmtId="0" xfId="0" applyFont="1" applyFill="1" applyBorder="1" applyAlignment="1">
      <alignment horizontal="center" vertical="center" wrapText="1"/>
    </xf>
    <xf fontId="7" fillId="7" borderId="11" numFmtId="4" xfId="0" applyNumberFormat="1" applyFont="1" applyFill="1" applyBorder="1" applyAlignment="1">
      <alignment vertical="center" wrapText="1"/>
    </xf>
    <xf fontId="7" fillId="7" borderId="28" numFmtId="4" xfId="0" applyNumberFormat="1" applyFont="1" applyFill="1" applyBorder="1" applyAlignment="1">
      <alignment horizontal="right" vertical="center" wrapText="1"/>
    </xf>
    <xf fontId="6" fillId="7" borderId="29" numFmtId="4" xfId="0" applyNumberFormat="1" applyFont="1" applyFill="1" applyBorder="1" applyAlignment="1">
      <alignment horizontal="right" vertical="center" wrapText="1"/>
    </xf>
    <xf fontId="6" fillId="7" borderId="9" numFmtId="0" xfId="0" applyFont="1" applyFill="1" applyBorder="1" applyAlignment="1" quotePrefix="1">
      <alignment vertical="center" wrapText="1"/>
    </xf>
    <xf fontId="7" fillId="3" borderId="10" numFmtId="49" xfId="0" applyNumberFormat="1" applyFont="1" applyFill="1" applyBorder="1" applyAlignment="1">
      <alignment horizontal="center" vertical="center" wrapText="1"/>
    </xf>
    <xf fontId="0" fillId="5" borderId="0" numFmtId="0" xfId="0" applyFill="1"/>
    <xf fontId="0" fillId="3" borderId="9" numFmtId="49" xfId="0" applyNumberFormat="1" applyFill="1" applyBorder="1" applyAlignment="1">
      <alignment horizontal="center" vertical="center" wrapText="1"/>
    </xf>
    <xf fontId="8" fillId="5" borderId="19" numFmtId="4" xfId="0" applyNumberFormat="1" applyFont="1" applyFill="1" applyBorder="1" applyAlignment="1">
      <alignment horizontal="right" vertical="center" wrapText="1"/>
    </xf>
    <xf fontId="8" fillId="5" borderId="15" numFmtId="4" xfId="0" applyNumberFormat="1" applyFont="1" applyFill="1" applyBorder="1" applyAlignment="1">
      <alignment horizontal="right" vertical="center" wrapText="1"/>
    </xf>
    <xf fontId="0" fillId="0" borderId="4" numFmtId="4" xfId="0" applyNumberFormat="1" applyBorder="1" applyAlignment="1">
      <alignment horizontal="right" vertical="center" wrapText="1"/>
    </xf>
    <xf fontId="8" fillId="5" borderId="23" numFmtId="4" xfId="0" applyNumberFormat="1" applyFont="1" applyFill="1" applyBorder="1" applyAlignment="1">
      <alignment horizontal="right" vertical="center" wrapText="1"/>
    </xf>
    <xf fontId="8" fillId="5" borderId="7" numFmtId="4" xfId="0" applyNumberFormat="1" applyFont="1" applyFill="1" applyBorder="1" applyAlignment="1">
      <alignment horizontal="right" vertical="center" wrapText="1"/>
    </xf>
    <xf fontId="0" fillId="0" borderId="16" numFmtId="4" xfId="0" applyNumberFormat="1" applyBorder="1" applyAlignment="1">
      <alignment horizontal="right" vertical="center" wrapText="1"/>
    </xf>
    <xf fontId="8" fillId="0" borderId="14" numFmtId="49" xfId="0" applyNumberFormat="1" applyFont="1" applyBorder="1" applyAlignment="1" quotePrefix="1">
      <alignment horizontal="right" vertical="center" wrapText="1"/>
    </xf>
    <xf fontId="7" fillId="5" borderId="23" numFmtId="4" xfId="0" applyNumberFormat="1" applyFont="1" applyFill="1" applyBorder="1" applyAlignment="1">
      <alignment horizontal="right" vertical="center" wrapText="1"/>
    </xf>
    <xf fontId="7" fillId="5" borderId="33" numFmtId="4" xfId="0" applyNumberFormat="1" applyFont="1" applyFill="1" applyBorder="1" applyAlignment="1">
      <alignment horizontal="right" vertical="center" wrapText="1"/>
    </xf>
    <xf fontId="6" fillId="0" borderId="37" numFmtId="4" xfId="0" applyNumberFormat="1" applyFont="1" applyBorder="1" applyAlignment="1">
      <alignment horizontal="right" vertical="center" wrapText="1"/>
    </xf>
    <xf fontId="0" fillId="0" borderId="0" numFmtId="49" xfId="0" applyNumberFormat="1" applyAlignment="1" quotePrefix="1">
      <alignment vertical="center" wrapText="1"/>
    </xf>
    <xf fontId="7" fillId="3" borderId="11" numFmtId="4" xfId="0" applyNumberFormat="1" applyFont="1" applyFill="1" applyBorder="1"/>
    <xf fontId="0" fillId="3" borderId="9" numFmtId="0" xfId="0" applyFill="1" applyBorder="1" applyAlignment="1" quotePrefix="1">
      <alignment horizontal="center" vertical="center" wrapText="1"/>
    </xf>
    <xf fontId="0" fillId="5" borderId="20" numFmtId="4" xfId="0" applyNumberFormat="1" applyFill="1" applyBorder="1" applyAlignment="1">
      <alignment horizontal="right" vertical="center" wrapText="1"/>
    </xf>
    <xf fontId="0" fillId="5" borderId="24" numFmtId="4" xfId="0" applyNumberFormat="1" applyFill="1" applyBorder="1" applyAlignment="1">
      <alignment horizontal="right" vertical="center" wrapText="1"/>
    </xf>
    <xf fontId="7" fillId="3" borderId="35" numFmtId="4" xfId="0" applyNumberFormat="1" applyFont="1" applyFill="1" applyBorder="1" applyAlignment="1">
      <alignment horizontal="right" vertical="center" wrapText="1"/>
    </xf>
    <xf fontId="6" fillId="3" borderId="36" numFmtId="4" xfId="0" applyNumberFormat="1" applyFont="1" applyFill="1" applyBorder="1" applyAlignment="1">
      <alignment horizontal="right" vertical="center" wrapText="1"/>
    </xf>
    <xf fontId="0" fillId="0" borderId="0" numFmtId="0" xfId="0" applyAlignment="1" quotePrefix="1">
      <alignment horizontal="left" vertical="center" wrapText="1"/>
    </xf>
    <xf fontId="0" fillId="5" borderId="23" numFmtId="4" xfId="0" applyNumberFormat="1" applyFill="1" applyBorder="1" applyAlignment="1">
      <alignment horizontal="right" vertical="center" wrapText="1"/>
    </xf>
    <xf fontId="0" fillId="5" borderId="8" numFmtId="4" xfId="0" applyNumberFormat="1" applyFill="1" applyBorder="1" applyAlignment="1">
      <alignment horizontal="right" vertical="center" wrapText="1"/>
    </xf>
    <xf fontId="8" fillId="5" borderId="33" numFmtId="4" xfId="0" applyNumberFormat="1" applyFont="1" applyFill="1" applyBorder="1" applyAlignment="1">
      <alignment horizontal="right" vertical="center" wrapText="1"/>
    </xf>
    <xf fontId="7" fillId="3" borderId="35" numFmtId="4" xfId="0" applyNumberFormat="1" applyFont="1" applyFill="1" applyBorder="1"/>
    <xf fontId="8" fillId="0" borderId="14" numFmtId="0" xfId="0" applyFont="1" applyBorder="1" applyAlignment="1" quotePrefix="1">
      <alignment horizontal="right" vertical="center" wrapText="1"/>
    </xf>
    <xf fontId="8" fillId="0" borderId="15" numFmtId="4" xfId="0" applyNumberFormat="1" applyFont="1" applyBorder="1"/>
    <xf fontId="8" fillId="0" borderId="33" numFmtId="4" xfId="0" applyNumberFormat="1" applyFont="1" applyBorder="1" applyAlignment="1">
      <alignment horizontal="right" vertical="center" wrapText="1"/>
    </xf>
    <xf fontId="8" fillId="0" borderId="33" numFmtId="4" xfId="0" applyNumberFormat="1" applyFont="1" applyBorder="1" applyAlignment="1">
      <alignment horizontal="center" vertical="center" wrapText="1"/>
    </xf>
    <xf fontId="7" fillId="3" borderId="28" numFmtId="4" xfId="0" applyNumberFormat="1" applyFont="1" applyFill="1" applyBorder="1"/>
    <xf fontId="7" fillId="3" borderId="9" numFmtId="0" xfId="0" applyFont="1" applyFill="1" applyBorder="1" applyAlignment="1" quotePrefix="1">
      <alignment horizontal="center" vertical="center" wrapText="1"/>
    </xf>
    <xf fontId="7" fillId="3" borderId="11" numFmtId="4" xfId="0" applyNumberFormat="1" applyFont="1" applyFill="1" applyBorder="1" applyAlignment="1">
      <alignment vertical="center"/>
    </xf>
    <xf fontId="8" fillId="0" borderId="38" numFmtId="0" xfId="0" applyFont="1" applyBorder="1" applyAlignment="1" quotePrefix="1">
      <alignment horizontal="right" vertical="center" wrapText="1"/>
    </xf>
    <xf fontId="8" fillId="0" borderId="19" numFmtId="0" xfId="0" applyFont="1" applyBorder="1" applyAlignment="1">
      <alignment horizontal="left" vertical="center" wrapText="1"/>
    </xf>
    <xf fontId="0" fillId="0" borderId="0" numFmtId="0" xfId="0" applyAlignment="1" quotePrefix="1">
      <alignment horizontal="center" vertical="center" wrapText="1"/>
    </xf>
    <xf fontId="8" fillId="0" borderId="7" numFmtId="4" xfId="0" applyNumberFormat="1" applyFont="1" applyBorder="1"/>
    <xf fontId="0" fillId="0" borderId="13" numFmtId="0" xfId="0" applyBorder="1" applyAlignment="1" quotePrefix="1">
      <alignment vertical="center" wrapText="1"/>
    </xf>
    <xf fontId="8" fillId="0" borderId="10" numFmtId="0" xfId="0" applyFont="1" applyBorder="1" applyAlignment="1" quotePrefix="1">
      <alignment vertical="center" wrapText="1"/>
    </xf>
    <xf fontId="8" fillId="0" borderId="39" numFmtId="0" xfId="0" applyFont="1" applyBorder="1" applyAlignment="1">
      <alignment vertical="center" wrapText="1"/>
    </xf>
    <xf fontId="8" fillId="0" borderId="15" numFmtId="4" xfId="0" applyNumberFormat="1" applyFont="1" applyBorder="1" applyAlignment="1">
      <alignment vertical="center"/>
    </xf>
    <xf fontId="0" fillId="0" borderId="13" numFmtId="4" xfId="0" applyNumberFormat="1" applyBorder="1" applyAlignment="1">
      <alignment horizontal="right" vertical="center" wrapText="1"/>
    </xf>
    <xf fontId="9" fillId="7" borderId="9" numFmtId="0" xfId="0" applyFont="1" applyFill="1" applyBorder="1" applyAlignment="1" quotePrefix="1">
      <alignment vertical="center" wrapText="1"/>
    </xf>
    <xf fontId="9" fillId="7" borderId="10" numFmtId="0" xfId="0" applyFont="1" applyFill="1" applyBorder="1" applyAlignment="1">
      <alignment vertical="center" wrapText="1"/>
    </xf>
    <xf fontId="9" fillId="7" borderId="11" numFmtId="4" xfId="0" applyNumberFormat="1" applyFont="1" applyFill="1" applyBorder="1"/>
    <xf fontId="9" fillId="7" borderId="11" numFmtId="4" xfId="0" applyNumberFormat="1" applyFont="1" applyFill="1" applyBorder="1" applyAlignment="1">
      <alignment horizontal="right" vertical="center" wrapText="1"/>
    </xf>
    <xf fontId="5" fillId="7" borderId="12" numFmtId="4" xfId="0" applyNumberFormat="1" applyFont="1" applyFill="1" applyBorder="1" applyAlignment="1">
      <alignment horizontal="right" vertical="center" wrapText="1"/>
    </xf>
    <xf fontId="7" fillId="2" borderId="2" numFmtId="0" xfId="0" applyFont="1" applyFill="1" applyBorder="1" applyAlignment="1" quotePrefix="1">
      <alignment vertical="center" wrapText="1"/>
    </xf>
    <xf fontId="10" fillId="2" borderId="35" numFmtId="0" xfId="0" applyFont="1" applyFill="1" applyBorder="1" applyAlignment="1">
      <alignment horizontal="center" vertical="center" wrapText="1"/>
    </xf>
    <xf fontId="7" fillId="2" borderId="35" numFmtId="4" xfId="0" applyNumberFormat="1" applyFont="1" applyFill="1" applyBorder="1" applyAlignment="1">
      <alignment vertical="center" wrapText="1"/>
    </xf>
    <xf fontId="7" fillId="2" borderId="35" numFmtId="4" xfId="0" applyNumberFormat="1" applyFont="1" applyFill="1" applyBorder="1" applyAlignment="1">
      <alignment horizontal="right" vertical="center" wrapText="1"/>
    </xf>
    <xf fontId="6" fillId="2" borderId="36" numFmtId="4" xfId="0" applyNumberFormat="1" applyFont="1" applyFill="1" applyBorder="1" applyAlignment="1">
      <alignment horizontal="right" vertical="center" wrapText="1"/>
    </xf>
    <xf fontId="11" fillId="7" borderId="9" numFmtId="0" xfId="0" applyFont="1" applyFill="1" applyBorder="1" applyAlignment="1" quotePrefix="1">
      <alignment vertical="center" wrapText="1"/>
    </xf>
    <xf fontId="8" fillId="5" borderId="38" numFmtId="0" xfId="0" applyFont="1" applyFill="1" applyBorder="1" applyAlignment="1" quotePrefix="1">
      <alignment vertical="center" wrapText="1"/>
    </xf>
    <xf fontId="8" fillId="5" borderId="3" numFmtId="0" xfId="0" applyFont="1" applyFill="1" applyBorder="1" applyAlignment="1">
      <alignment vertical="center" wrapText="1"/>
    </xf>
    <xf fontId="8" fillId="5" borderId="3" numFmtId="4" xfId="0" applyNumberFormat="1" applyFont="1" applyFill="1" applyBorder="1" applyAlignment="1">
      <alignment vertical="center" wrapText="1"/>
    </xf>
    <xf fontId="8" fillId="5" borderId="3" numFmtId="4" xfId="0" applyNumberFormat="1" applyFont="1" applyFill="1" applyBorder="1" applyAlignment="1">
      <alignment horizontal="right" vertical="center" wrapText="1"/>
    </xf>
    <xf fontId="8" fillId="5" borderId="32" numFmtId="0" xfId="0" applyFont="1" applyFill="1" applyBorder="1" applyAlignment="1" quotePrefix="1">
      <alignment vertical="center" wrapText="1"/>
    </xf>
    <xf fontId="8" fillId="5" borderId="33" numFmtId="0" xfId="0" applyFont="1" applyFill="1" applyBorder="1" applyAlignment="1">
      <alignment vertical="center" wrapText="1"/>
    </xf>
    <xf fontId="8" fillId="5" borderId="33" numFmtId="4" xfId="0" applyNumberFormat="1" applyFont="1" applyFill="1" applyBorder="1" applyAlignment="1">
      <alignment vertical="center" wrapText="1"/>
    </xf>
    <xf fontId="0" fillId="0" borderId="37" numFmtId="4" xfId="0" applyNumberFormat="1" applyBorder="1" applyAlignment="1">
      <alignment horizontal="right" vertical="center" wrapText="1"/>
    </xf>
    <xf fontId="7" fillId="6" borderId="40" numFmtId="0" xfId="0" applyFont="1" applyFill="1" applyBorder="1" applyAlignment="1" quotePrefix="1">
      <alignment vertical="center" wrapText="1"/>
    </xf>
    <xf fontId="7" fillId="6" borderId="27" numFmtId="0" xfId="0" applyFont="1" applyFill="1" applyBorder="1" applyAlignment="1" quotePrefix="1">
      <alignment vertical="center" wrapText="1"/>
    </xf>
    <xf fontId="7" fillId="6" borderId="28" numFmtId="4" xfId="0" applyNumberFormat="1" applyFont="1" applyFill="1" applyBorder="1" applyAlignment="1" quotePrefix="1">
      <alignment vertical="center" wrapText="1"/>
    </xf>
    <xf fontId="7" fillId="6" borderId="28" numFmtId="4" xfId="0" applyNumberFormat="1" applyFont="1" applyFill="1" applyBorder="1" applyAlignment="1">
      <alignment vertical="center" wrapText="1"/>
    </xf>
    <xf fontId="7" fillId="6" borderId="28" numFmtId="4" xfId="0" applyNumberFormat="1" applyFont="1" applyFill="1" applyBorder="1" applyAlignment="1">
      <alignment horizontal="right" vertical="center" wrapText="1"/>
    </xf>
    <xf fontId="6" fillId="6" borderId="29" numFmtId="4" xfId="0" applyNumberFormat="1" applyFont="1" applyFill="1" applyBorder="1" applyAlignment="1">
      <alignment horizontal="right" vertical="center" wrapText="1"/>
    </xf>
    <xf fontId="6" fillId="5" borderId="31" numFmtId="0" xfId="0" applyFont="1" applyFill="1" applyBorder="1" applyAlignment="1" quotePrefix="1">
      <alignment vertical="center" wrapText="1"/>
    </xf>
    <xf fontId="7" fillId="5" borderId="19" numFmtId="4" xfId="0" applyNumberFormat="1" applyFont="1" applyFill="1" applyBorder="1" applyAlignment="1">
      <alignment horizontal="right" vertical="center" wrapText="1"/>
    </xf>
    <xf fontId="0" fillId="0" borderId="20" numFmtId="4" xfId="0" applyNumberFormat="1" applyBorder="1"/>
    <xf fontId="0" fillId="8" borderId="0" numFmtId="0" xfId="0" applyFill="1"/>
    <xf fontId="6" fillId="9" borderId="9" numFmtId="0" xfId="0" applyFont="1" applyFill="1" applyBorder="1" applyAlignment="1" quotePrefix="1">
      <alignment vertical="center" wrapText="1"/>
    </xf>
    <xf fontId="7" fillId="8" borderId="22" numFmtId="0" xfId="0" applyFont="1" applyFill="1" applyBorder="1"/>
    <xf fontId="7" fillId="8" borderId="23" numFmtId="0" xfId="0" applyFont="1" applyFill="1" applyBorder="1" applyAlignment="1">
      <alignment wrapText="1"/>
    </xf>
    <xf fontId="7" fillId="8" borderId="23" numFmtId="4" xfId="0" applyNumberFormat="1" applyFont="1" applyFill="1" applyBorder="1"/>
    <xf fontId="8" fillId="8" borderId="23" numFmtId="4" xfId="0" applyNumberFormat="1" applyFont="1" applyFill="1" applyBorder="1"/>
    <xf fontId="0" fillId="8" borderId="24" numFmtId="4" xfId="0" applyNumberFormat="1" applyFill="1" applyBorder="1"/>
    <xf fontId="0" fillId="8" borderId="17" numFmtId="0" xfId="0" applyFill="1" applyBorder="1"/>
    <xf fontId="8" fillId="8" borderId="23" numFmtId="0" xfId="0" applyFont="1" applyFill="1" applyBorder="1"/>
    <xf fontId="8" fillId="8" borderId="23" numFmtId="0" xfId="0" applyFont="1" applyFill="1" applyBorder="1" applyAlignment="1">
      <alignment wrapText="1"/>
    </xf>
    <xf fontId="0" fillId="8" borderId="21" numFmtId="0" xfId="0" applyFill="1" applyBorder="1"/>
    <xf fontId="7" fillId="8" borderId="23" numFmtId="0" xfId="0" applyFont="1" applyFill="1" applyBorder="1"/>
    <xf fontId="8" fillId="0" borderId="32" numFmtId="0" xfId="0" applyFont="1" applyBorder="1"/>
    <xf fontId="8" fillId="0" borderId="33" numFmtId="0" xfId="0" applyFont="1" applyBorder="1" applyAlignment="1">
      <alignment wrapText="1"/>
    </xf>
    <xf fontId="8" fillId="0" borderId="33" numFmtId="4" xfId="0" applyNumberFormat="1" applyFont="1" applyBorder="1"/>
    <xf fontId="0" fillId="0" borderId="37" numFmtId="4" xfId="0" applyNumberFormat="1" applyBorder="1"/>
    <xf fontId="0" fillId="0" borderId="0" numFmtId="4" xfId="0" applyNumberFormat="1"/>
    <xf fontId="0" fillId="0" borderId="0" numFmtId="2" xfId="0" applyNumberFormat="1"/>
    <xf fontId="3" fillId="0" borderId="0" numFmtId="0" xfId="0" applyFont="1"/>
    <xf fontId="1" fillId="0" borderId="0" numFmtId="0" xfId="2" applyFont="1" applyAlignment="1">
      <alignment horizontal="left" vertical="top" wrapText="1"/>
    </xf>
    <xf fontId="1" fillId="0" borderId="0" numFmtId="0" xfId="2" applyFont="1" applyAlignment="1">
      <alignment horizontal="right" vertical="top"/>
    </xf>
    <xf fontId="0" fillId="0" borderId="0" numFmtId="0" xfId="0" applyAlignment="1">
      <alignment vertical="top"/>
    </xf>
    <xf fontId="3" fillId="5" borderId="0" numFmtId="2" xfId="0" applyNumberFormat="1" applyFont="1" applyFill="1"/>
    <xf fontId="3" fillId="5" borderId="0" numFmtId="0" xfId="0" applyFont="1" applyFill="1"/>
  </cellXfs>
  <cellStyles count="3">
    <cellStyle name="Звичайний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1.xml"/><Relationship  Id="rId3" Type="http://schemas.openxmlformats.org/officeDocument/2006/relationships/externalLink" Target="externalLinks/externalLink3.xml"/><Relationship  Id="rId2" Type="http://schemas.openxmlformats.org/officeDocument/2006/relationships/externalLink" Target="externalLinks/externalLink2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/Users/User/Downloads/&#1044;&#1086;&#1076;&#1072;&#1090;&#1086;&#1082;%20&#8470;1%20&#1044;&#1086;&#1093;&#1086;&#1076;&#1080;.xlsx" TargetMode="External"/></Relationships>
</file>

<file path=xl/externalLinks/_rels/externalLink2.xml.rels><?xml version="1.0" encoding="UTF-8" standalone="yes"?><Relationships xmlns="http://schemas.openxmlformats.org/package/2006/relationships"><Relationship  Id="rId1" Type="http://schemas.openxmlformats.org/officeDocument/2006/relationships/externalLinkPath" Target="&#1055;&#1088;&#1086;%20&#1074;&#1080;&#1082;&#1086;&#1085;&#1072;&#1085;&#1085;&#1103;%20&#1073;&#1102;&#1076;&#1078;&#1077;&#1090;&#1091;%20&#1052;&#1077;&#1085;&#1089;&#1100;&#1082;&#1086;&#1111;%20&#1084;&#1110;&#1089;&#1100;&#1082;&#1086;&#1111;%20&#1090;&#1077;&#1088;&#1080;&#1090;&#1086;&#1088;&#1110;&#1072;&#1083;&#1100;&#1085;&#1086;&#1111;%20&#1075;&#1088;&#1086;&#1084;&#1072;&#1076;&#1080;%20&#1079;&#1072;%202022%20&#1088;&#1110;&#1082;xlsx.xlsx" TargetMode="External"/></Relationships>
</file>

<file path=xl/externalLinks/_rels/externalLink3.xml.rels><?xml version="1.0" encoding="UTF-8" standalone="yes"?><Relationships xmlns="http://schemas.openxmlformats.org/package/2006/relationships"><Relationship  Id="rId1" Type="http://schemas.openxmlformats.org/officeDocument/2006/relationships/externalLinkPath" Target="&#1044;&#1086;&#1076;&#1072;&#1090;&#1086;&#1082;%201%20&#1044;&#1086;&#1093;&#1086;&#1076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6">
          <cell r="E106"/>
          <cell r="G106"/>
        </row>
        <row r="136">
          <cell r="E136">
            <v>7115875.2800000003</v>
          </cell>
          <cell r="G136">
            <v>5657640.8700000001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3">
          <cell r="E103">
            <v>244998780</v>
          </cell>
        </row>
        <row r="133">
          <cell r="E133">
            <v>12093990.57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3">
          <cell r="G103">
            <v>65264850.710000001</v>
          </cell>
        </row>
        <row r="133">
          <cell r="G133">
            <v>6322347.6800000006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90">
      <pane activePane="bottomLeft" state="frozen" topLeftCell="A11" ySplit="10"/>
      <selection activeCell="G9" activeCellId="0" sqref="G9:G10"/>
    </sheetView>
  </sheetViews>
  <sheetFormatPr defaultRowHeight="13.5"/>
  <cols>
    <col bestFit="1" customWidth="1" hidden="1" min="1" max="1" width="8.5703125"/>
    <col bestFit="1" customWidth="1" min="2" max="2" width="10.5703125"/>
    <col bestFit="1" customWidth="1" min="3" max="3" width="50.7109375"/>
    <col bestFit="1" customWidth="1" min="4" max="4" width="16"/>
    <col bestFit="1" customWidth="1" min="5" max="5" width="18.28515625"/>
    <col bestFit="1" customWidth="1" min="6" max="6" width="17.28515625"/>
    <col bestFit="1" customWidth="1" min="7" max="7" width="17"/>
    <col bestFit="1" customWidth="1" min="8" max="9" width="13.42578125"/>
    <col bestFit="1" customWidth="1" min="10" max="10" width="15.7109375"/>
    <col bestFit="1" customWidth="1" min="11" max="11" width="13"/>
    <col bestFit="1" customWidth="1" min="15" max="15" width="12"/>
  </cols>
  <sheetData>
    <row r="1" ht="12.75" customHeight="1">
      <c r="H1" s="1"/>
      <c r="I1" s="1"/>
      <c r="J1" s="2" t="s">
        <v>0</v>
      </c>
      <c r="K1" s="2"/>
    </row>
    <row r="2">
      <c r="H2" s="1"/>
      <c r="I2" s="1"/>
      <c r="J2" s="2"/>
      <c r="K2" s="2"/>
    </row>
    <row r="3">
      <c r="H3" s="1"/>
      <c r="I3" s="1"/>
      <c r="J3" s="2"/>
      <c r="K3" s="2"/>
    </row>
    <row r="4">
      <c r="H4" s="1"/>
      <c r="I4" s="1"/>
      <c r="J4" s="2"/>
      <c r="K4" s="2"/>
    </row>
    <row r="6" ht="21.75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ht="17.25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ht="13.5">
      <c r="K8" s="5" t="s">
        <v>3</v>
      </c>
    </row>
    <row r="9" ht="30" customHeight="1">
      <c r="A9" s="6" t="s">
        <v>4</v>
      </c>
      <c r="B9" s="7" t="s">
        <v>5</v>
      </c>
      <c r="C9" s="8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9"/>
      <c r="J9" s="9" t="s">
        <v>12</v>
      </c>
      <c r="K9" s="10"/>
    </row>
    <row r="10" s="11" customFormat="1" ht="43.5" customHeight="1">
      <c r="A10" s="12"/>
      <c r="B10" s="13"/>
      <c r="C10" s="14"/>
      <c r="D10" s="15"/>
      <c r="E10" s="15"/>
      <c r="F10" s="15"/>
      <c r="G10" s="15"/>
      <c r="H10" s="15" t="s">
        <v>13</v>
      </c>
      <c r="I10" s="15" t="s">
        <v>14</v>
      </c>
      <c r="J10" s="15" t="s">
        <v>15</v>
      </c>
      <c r="K10" s="16" t="s">
        <v>16</v>
      </c>
    </row>
    <row r="11" s="11" customFormat="1" ht="15.75" customHeight="1">
      <c r="A11" s="17">
        <v>1</v>
      </c>
      <c r="B11" s="18"/>
      <c r="C11" s="19">
        <v>2</v>
      </c>
      <c r="D11" s="19">
        <v>3</v>
      </c>
      <c r="E11" s="19">
        <v>4</v>
      </c>
      <c r="F11" s="19">
        <v>5</v>
      </c>
      <c r="G11" s="19">
        <v>5</v>
      </c>
      <c r="H11" s="19" t="s">
        <v>17</v>
      </c>
      <c r="I11" s="19" t="s">
        <v>18</v>
      </c>
      <c r="J11" s="19" t="s">
        <v>19</v>
      </c>
      <c r="K11" s="20" t="s">
        <v>20</v>
      </c>
    </row>
    <row r="12" s="11" customFormat="1" ht="24" customHeight="1">
      <c r="A12" s="21"/>
      <c r="B12" s="22"/>
      <c r="C12" s="23" t="s">
        <v>21</v>
      </c>
      <c r="D12" s="23"/>
      <c r="E12" s="23"/>
      <c r="F12" s="23"/>
      <c r="G12" s="23"/>
      <c r="H12" s="23"/>
      <c r="I12" s="23"/>
      <c r="J12" s="23"/>
      <c r="K12" s="24"/>
    </row>
    <row r="13" s="11" customFormat="1" ht="15.75" customHeight="1">
      <c r="A13" s="25" t="s">
        <v>22</v>
      </c>
      <c r="B13" s="26"/>
      <c r="C13" s="27" t="s">
        <v>23</v>
      </c>
      <c r="D13" s="28">
        <f>SUM(D14:D16)</f>
        <v>5663370.9000000004</v>
      </c>
      <c r="E13" s="28">
        <f>SUM(E14:E16)</f>
        <v>23615611</v>
      </c>
      <c r="F13" s="29">
        <f t="shared" ref="F13:G13" si="0">SUM(F14:F16)</f>
        <v>7922914</v>
      </c>
      <c r="G13" s="29">
        <f t="shared" si="0"/>
        <v>6260685.169999999</v>
      </c>
      <c r="H13" s="29">
        <f t="shared" ref="H13:H76" si="1">G13/E13*100</f>
        <v>26.510790552910102</v>
      </c>
      <c r="I13" s="29">
        <f t="shared" ref="I13:I76" si="2">G13/F13*100</f>
        <v>79.019981410879865</v>
      </c>
      <c r="J13" s="29">
        <f t="shared" ref="J13:J76" si="3">G13-D13</f>
        <v>597314.26999999862</v>
      </c>
      <c r="K13" s="30">
        <f t="shared" ref="K13:K76" si="4">G13/D13*100</f>
        <v>110.54697424108315</v>
      </c>
    </row>
    <row r="14" ht="54">
      <c r="A14" s="31" t="s">
        <v>24</v>
      </c>
      <c r="B14" s="32" t="s">
        <v>24</v>
      </c>
      <c r="C14" s="33" t="s">
        <v>25</v>
      </c>
      <c r="D14" s="34">
        <v>4945771.3700000001</v>
      </c>
      <c r="E14" s="34">
        <v>19588530</v>
      </c>
      <c r="F14" s="34">
        <v>6532963</v>
      </c>
      <c r="G14" s="34">
        <v>5243933.8499999996</v>
      </c>
      <c r="H14" s="35">
        <f t="shared" si="1"/>
        <v>26.770430706132618</v>
      </c>
      <c r="I14" s="35">
        <f t="shared" si="2"/>
        <v>80.268843555366828</v>
      </c>
      <c r="J14" s="35">
        <f t="shared" si="3"/>
        <v>298162.47999999952</v>
      </c>
      <c r="K14" s="36">
        <f t="shared" si="4"/>
        <v>106.02863451813786</v>
      </c>
    </row>
    <row r="15" ht="54">
      <c r="A15" s="37" t="s">
        <v>26</v>
      </c>
      <c r="B15" s="38" t="s">
        <v>26</v>
      </c>
      <c r="C15" s="39" t="s">
        <v>27</v>
      </c>
      <c r="D15" s="40">
        <v>702407.15000000002</v>
      </c>
      <c r="E15" s="40">
        <v>3519441</v>
      </c>
      <c r="F15" s="34">
        <v>1090461</v>
      </c>
      <c r="G15" s="40">
        <v>775899.01000000001</v>
      </c>
      <c r="H15" s="41">
        <f t="shared" si="1"/>
        <v>22.046086580226802</v>
      </c>
      <c r="I15" s="41">
        <f t="shared" si="2"/>
        <v>71.153302135518842</v>
      </c>
      <c r="J15" s="41">
        <f t="shared" si="3"/>
        <v>73491.859999999986</v>
      </c>
      <c r="K15" s="42">
        <f t="shared" si="4"/>
        <v>110.46285761755131</v>
      </c>
    </row>
    <row r="16" ht="54">
      <c r="A16" s="43" t="s">
        <v>28</v>
      </c>
      <c r="B16" s="44" t="s">
        <v>28</v>
      </c>
      <c r="C16" s="45" t="s">
        <v>29</v>
      </c>
      <c r="D16" s="46">
        <v>15192.379999999999</v>
      </c>
      <c r="E16" s="46">
        <v>507640</v>
      </c>
      <c r="F16" s="34">
        <v>299490</v>
      </c>
      <c r="G16" s="46">
        <v>240852.31</v>
      </c>
      <c r="H16" s="47">
        <f t="shared" si="1"/>
        <v>47.445494838862182</v>
      </c>
      <c r="I16" s="47">
        <f t="shared" si="2"/>
        <v>80.420818725166114</v>
      </c>
      <c r="J16" s="47">
        <f t="shared" si="3"/>
        <v>225659.92999999999</v>
      </c>
      <c r="K16" s="48">
        <f t="shared" si="4"/>
        <v>1585.3494317546033</v>
      </c>
    </row>
    <row r="17" ht="13.5">
      <c r="A17" s="49">
        <v>1000</v>
      </c>
      <c r="B17" s="50"/>
      <c r="C17" s="51" t="s">
        <v>30</v>
      </c>
      <c r="D17" s="52">
        <f>SUM(D18:D34)</f>
        <v>23527820.66</v>
      </c>
      <c r="E17" s="52">
        <f>SUM(E18:E34)</f>
        <v>144266099.81999999</v>
      </c>
      <c r="F17" s="52">
        <f t="shared" ref="F17:G17" si="5">SUM(F18:F34)</f>
        <v>45618423.82</v>
      </c>
      <c r="G17" s="52">
        <f t="shared" si="5"/>
        <v>32860161.560000006</v>
      </c>
      <c r="H17" s="28">
        <f t="shared" si="1"/>
        <v>22.777465808668456</v>
      </c>
      <c r="I17" s="28">
        <f t="shared" si="2"/>
        <v>72.032654371529333</v>
      </c>
      <c r="J17" s="28">
        <f t="shared" si="3"/>
        <v>9332340.900000006</v>
      </c>
      <c r="K17" s="30">
        <f t="shared" si="4"/>
        <v>139.66513105850922</v>
      </c>
    </row>
    <row r="18" ht="54">
      <c r="A18" s="53" t="s">
        <v>31</v>
      </c>
      <c r="B18" s="54">
        <v>1010</v>
      </c>
      <c r="C18" s="33" t="s">
        <v>32</v>
      </c>
      <c r="D18" s="34">
        <v>4086426.0099999998</v>
      </c>
      <c r="E18" s="34">
        <v>28137739</v>
      </c>
      <c r="F18" s="34">
        <v>9285622</v>
      </c>
      <c r="G18" s="34">
        <v>5760700</v>
      </c>
      <c r="H18" s="35">
        <f t="shared" si="1"/>
        <v>20.4732157050714</v>
      </c>
      <c r="I18" s="35">
        <f t="shared" si="2"/>
        <v>62.038924263770376</v>
      </c>
      <c r="J18" s="35">
        <f t="shared" si="3"/>
        <v>1674273.9900000002</v>
      </c>
      <c r="K18" s="36">
        <f t="shared" si="4"/>
        <v>140.97159684043811</v>
      </c>
    </row>
    <row r="19" ht="27">
      <c r="A19" s="55" t="s">
        <v>33</v>
      </c>
      <c r="B19" s="56">
        <v>1021</v>
      </c>
      <c r="C19" s="39" t="s">
        <v>34</v>
      </c>
      <c r="D19" s="40">
        <v>4128451.25</v>
      </c>
      <c r="E19" s="40">
        <v>31112244</v>
      </c>
      <c r="F19" s="34">
        <v>13763205</v>
      </c>
      <c r="G19" s="40">
        <v>7673478.1200000001</v>
      </c>
      <c r="H19" s="35">
        <f t="shared" si="1"/>
        <v>24.663852983410646</v>
      </c>
      <c r="I19" s="35">
        <f t="shared" si="2"/>
        <v>55.753569898871667</v>
      </c>
      <c r="J19" s="35">
        <f t="shared" si="3"/>
        <v>3545026.8700000001</v>
      </c>
      <c r="K19" s="36">
        <f t="shared" si="4"/>
        <v>185.8682022707668</v>
      </c>
    </row>
    <row r="20" ht="27">
      <c r="A20" s="57"/>
      <c r="B20" s="56">
        <v>1031</v>
      </c>
      <c r="C20" s="39" t="s">
        <v>35</v>
      </c>
      <c r="D20" s="40">
        <v>11986472.27</v>
      </c>
      <c r="E20" s="40">
        <v>63405400</v>
      </c>
      <c r="F20" s="34">
        <v>14868100</v>
      </c>
      <c r="G20" s="40">
        <v>14652760.960000001</v>
      </c>
      <c r="H20" s="35">
        <f t="shared" si="1"/>
        <v>23.109642017872297</v>
      </c>
      <c r="I20" s="35">
        <f t="shared" si="2"/>
        <v>98.551670758200444</v>
      </c>
      <c r="J20" s="35">
        <f t="shared" si="3"/>
        <v>2666288.6900000013</v>
      </c>
      <c r="K20" s="36">
        <f t="shared" si="4"/>
        <v>122.24414848623348</v>
      </c>
    </row>
    <row r="21" ht="25.5" hidden="1">
      <c r="A21" s="57"/>
      <c r="B21" s="56">
        <v>1061</v>
      </c>
      <c r="C21" s="39" t="s">
        <v>36</v>
      </c>
      <c r="D21" s="40">
        <v>0</v>
      </c>
      <c r="E21" s="40">
        <v>0</v>
      </c>
      <c r="F21" s="34">
        <f t="shared" ref="F21:F34" si="6">E21</f>
        <v>0</v>
      </c>
      <c r="G21" s="40">
        <v>0</v>
      </c>
      <c r="H21" s="35" t="e">
        <f t="shared" si="1"/>
        <v>#DIV/0!</v>
      </c>
      <c r="I21" s="35" t="e">
        <f t="shared" si="2"/>
        <v>#DIV/0!</v>
      </c>
      <c r="J21" s="35">
        <f t="shared" si="3"/>
        <v>0</v>
      </c>
      <c r="K21" s="36" t="e">
        <f t="shared" si="4"/>
        <v>#DIV/0!</v>
      </c>
    </row>
    <row r="22" ht="54">
      <c r="A22" s="58" t="s">
        <v>37</v>
      </c>
      <c r="B22" s="56">
        <v>1070</v>
      </c>
      <c r="C22" s="39" t="s">
        <v>38</v>
      </c>
      <c r="D22" s="40">
        <v>663375.48999999999</v>
      </c>
      <c r="E22" s="40">
        <v>4024204</v>
      </c>
      <c r="F22" s="34">
        <v>1309038</v>
      </c>
      <c r="G22" s="40">
        <v>910472.26000000001</v>
      </c>
      <c r="H22" s="35">
        <f t="shared" si="1"/>
        <v>22.624903210672223</v>
      </c>
      <c r="I22" s="35">
        <f t="shared" si="2"/>
        <v>69.552775396894518</v>
      </c>
      <c r="J22" s="35">
        <f t="shared" si="3"/>
        <v>247096.77000000002</v>
      </c>
      <c r="K22" s="36">
        <f t="shared" si="4"/>
        <v>137.24840210783188</v>
      </c>
    </row>
    <row r="23" ht="54">
      <c r="A23" s="58" t="s">
        <v>39</v>
      </c>
      <c r="B23" s="56">
        <v>1080</v>
      </c>
      <c r="C23" s="39" t="s">
        <v>40</v>
      </c>
      <c r="D23" s="40">
        <v>872603.10999999999</v>
      </c>
      <c r="E23" s="40">
        <v>4534006</v>
      </c>
      <c r="F23" s="34">
        <v>1507212</v>
      </c>
      <c r="G23" s="40">
        <v>1024271.23</v>
      </c>
      <c r="H23" s="35">
        <f t="shared" si="1"/>
        <v>22.590866222938391</v>
      </c>
      <c r="I23" s="35">
        <f t="shared" si="2"/>
        <v>67.958006571072943</v>
      </c>
      <c r="J23" s="35">
        <f t="shared" si="3"/>
        <v>151668.12</v>
      </c>
      <c r="K23" s="36">
        <f t="shared" si="4"/>
        <v>117.38111155712016</v>
      </c>
    </row>
    <row r="24" ht="12.75" hidden="1" customHeight="1">
      <c r="A24" s="58" t="s">
        <v>41</v>
      </c>
      <c r="B24" s="56"/>
      <c r="C24" s="39" t="s">
        <v>42</v>
      </c>
      <c r="D24" s="40">
        <v>0</v>
      </c>
      <c r="E24" s="40">
        <v>0</v>
      </c>
      <c r="F24" s="34">
        <f t="shared" si="6"/>
        <v>0</v>
      </c>
      <c r="G24" s="40">
        <v>0</v>
      </c>
      <c r="H24" s="35" t="e">
        <f t="shared" si="1"/>
        <v>#DIV/0!</v>
      </c>
      <c r="I24" s="35" t="e">
        <f t="shared" si="2"/>
        <v>#DIV/0!</v>
      </c>
      <c r="J24" s="35">
        <f t="shared" si="3"/>
        <v>0</v>
      </c>
      <c r="K24" s="36" t="e">
        <f t="shared" si="4"/>
        <v>#DIV/0!</v>
      </c>
    </row>
    <row r="25" ht="54">
      <c r="A25" s="58" t="s">
        <v>43</v>
      </c>
      <c r="B25" s="56">
        <v>1141</v>
      </c>
      <c r="C25" s="39" t="s">
        <v>44</v>
      </c>
      <c r="D25" s="40">
        <v>1457700.3100000001</v>
      </c>
      <c r="E25" s="40">
        <v>9913887</v>
      </c>
      <c r="F25" s="34">
        <v>3895193</v>
      </c>
      <c r="G25" s="40">
        <v>2221073.48</v>
      </c>
      <c r="H25" s="35">
        <f t="shared" si="1"/>
        <v>22.403659432470835</v>
      </c>
      <c r="I25" s="35">
        <f t="shared" si="2"/>
        <v>57.020883945930279</v>
      </c>
      <c r="J25" s="35">
        <f t="shared" si="3"/>
        <v>763373.16999999993</v>
      </c>
      <c r="K25" s="36">
        <f t="shared" si="4"/>
        <v>152.36832048145752</v>
      </c>
    </row>
    <row r="26" ht="54">
      <c r="A26" s="58" t="s">
        <v>45</v>
      </c>
      <c r="B26" s="56">
        <v>1142</v>
      </c>
      <c r="C26" s="39" t="s">
        <v>46</v>
      </c>
      <c r="D26" s="40">
        <v>3620</v>
      </c>
      <c r="E26" s="40">
        <v>550153</v>
      </c>
      <c r="F26" s="34">
        <v>167723</v>
      </c>
      <c r="G26" s="40">
        <v>3620</v>
      </c>
      <c r="H26" s="35">
        <f t="shared" si="1"/>
        <v>0.65799877488625891</v>
      </c>
      <c r="I26" s="35">
        <f t="shared" si="2"/>
        <v>2.1583205642636965</v>
      </c>
      <c r="J26" s="35">
        <f t="shared" si="3"/>
        <v>0</v>
      </c>
      <c r="K26" s="36">
        <f t="shared" si="4"/>
        <v>100</v>
      </c>
    </row>
    <row r="27" ht="27">
      <c r="A27" s="55" t="s">
        <v>47</v>
      </c>
      <c r="B27" s="56">
        <v>1151</v>
      </c>
      <c r="C27" s="39" t="s">
        <v>48</v>
      </c>
      <c r="D27" s="40">
        <v>440</v>
      </c>
      <c r="E27" s="40">
        <v>226332</v>
      </c>
      <c r="F27" s="34">
        <v>99644</v>
      </c>
      <c r="G27" s="40">
        <v>53695.529999999999</v>
      </c>
      <c r="H27" s="35">
        <f t="shared" si="1"/>
        <v>23.724232543343408</v>
      </c>
      <c r="I27" s="35">
        <f t="shared" si="2"/>
        <v>53.88736903376018</v>
      </c>
      <c r="J27" s="35">
        <f t="shared" si="3"/>
        <v>53255.529999999999</v>
      </c>
      <c r="K27" s="36">
        <f t="shared" si="4"/>
        <v>12203.529545454545</v>
      </c>
    </row>
    <row r="28" ht="27">
      <c r="A28" s="57"/>
      <c r="B28" s="56">
        <v>1152</v>
      </c>
      <c r="C28" s="39" t="s">
        <v>49</v>
      </c>
      <c r="D28" s="40">
        <v>171849.19</v>
      </c>
      <c r="E28" s="40">
        <v>1207000</v>
      </c>
      <c r="F28" s="34">
        <v>282300</v>
      </c>
      <c r="G28" s="40">
        <v>243151.88</v>
      </c>
      <c r="H28" s="35">
        <f t="shared" si="1"/>
        <v>20.145143330571667</v>
      </c>
      <c r="I28" s="35">
        <f t="shared" si="2"/>
        <v>86.1324406659582</v>
      </c>
      <c r="J28" s="35">
        <f t="shared" si="3"/>
        <v>71302.690000000002</v>
      </c>
      <c r="K28" s="36">
        <f t="shared" si="4"/>
        <v>141.49143210974694</v>
      </c>
    </row>
    <row r="29" ht="64.5" hidden="1">
      <c r="A29" s="59"/>
      <c r="B29" s="60">
        <v>1154</v>
      </c>
      <c r="C29" s="61" t="s">
        <v>50</v>
      </c>
      <c r="D29" s="62">
        <v>0</v>
      </c>
      <c r="E29" s="62">
        <v>0</v>
      </c>
      <c r="F29" s="34">
        <f t="shared" si="6"/>
        <v>0</v>
      </c>
      <c r="G29" s="62">
        <v>0</v>
      </c>
      <c r="H29" s="35" t="e">
        <f t="shared" si="1"/>
        <v>#DIV/0!</v>
      </c>
      <c r="I29" s="35" t="e">
        <f t="shared" si="2"/>
        <v>#DIV/0!</v>
      </c>
      <c r="J29" s="35">
        <f t="shared" si="3"/>
        <v>0</v>
      </c>
      <c r="K29" s="36" t="e">
        <f t="shared" si="4"/>
        <v>#DIV/0!</v>
      </c>
    </row>
    <row r="30" ht="27">
      <c r="A30" s="63"/>
      <c r="B30" s="56">
        <v>1160</v>
      </c>
      <c r="C30" s="39" t="s">
        <v>51</v>
      </c>
      <c r="D30" s="40">
        <v>133267.59</v>
      </c>
      <c r="E30" s="40">
        <v>825846</v>
      </c>
      <c r="F30" s="34">
        <v>294278</v>
      </c>
      <c r="G30" s="40">
        <v>203612.76000000001</v>
      </c>
      <c r="H30" s="35">
        <f t="shared" si="1"/>
        <v>24.655051910404605</v>
      </c>
      <c r="I30" s="35">
        <f t="shared" si="2"/>
        <v>69.190615676333266</v>
      </c>
      <c r="J30" s="35">
        <f t="shared" si="3"/>
        <v>70345.170000000013</v>
      </c>
      <c r="K30" s="36">
        <f t="shared" si="4"/>
        <v>152.78490441674529</v>
      </c>
    </row>
    <row r="31" ht="51.75" hidden="1">
      <c r="A31" s="63"/>
      <c r="B31" s="64">
        <v>1181</v>
      </c>
      <c r="C31" s="39" t="s">
        <v>52</v>
      </c>
      <c r="D31" s="40">
        <v>0</v>
      </c>
      <c r="E31" s="40">
        <v>0</v>
      </c>
      <c r="F31" s="34">
        <f t="shared" si="6"/>
        <v>0</v>
      </c>
      <c r="G31" s="40">
        <v>0</v>
      </c>
      <c r="H31" s="35" t="e">
        <f t="shared" si="1"/>
        <v>#DIV/0!</v>
      </c>
      <c r="I31" s="35" t="e">
        <f t="shared" si="2"/>
        <v>#DIV/0!</v>
      </c>
      <c r="J31" s="35">
        <f t="shared" si="3"/>
        <v>0</v>
      </c>
      <c r="K31" s="36" t="e">
        <f t="shared" si="4"/>
        <v>#DIV/0!</v>
      </c>
    </row>
    <row r="32" ht="51.75" hidden="1">
      <c r="A32" s="63"/>
      <c r="B32" s="64">
        <v>1182</v>
      </c>
      <c r="C32" s="39" t="s">
        <v>53</v>
      </c>
      <c r="D32" s="40">
        <v>0</v>
      </c>
      <c r="E32" s="40">
        <v>0</v>
      </c>
      <c r="F32" s="34">
        <f t="shared" si="6"/>
        <v>0</v>
      </c>
      <c r="G32" s="40">
        <v>0</v>
      </c>
      <c r="H32" s="35" t="e">
        <f t="shared" si="1"/>
        <v>#DIV/0!</v>
      </c>
      <c r="I32" s="35" t="e">
        <f t="shared" si="2"/>
        <v>#DIV/0!</v>
      </c>
      <c r="J32" s="35">
        <f t="shared" si="3"/>
        <v>0</v>
      </c>
      <c r="K32" s="36" t="e">
        <f t="shared" si="4"/>
        <v>#DIV/0!</v>
      </c>
    </row>
    <row r="33" ht="40.5">
      <c r="A33" s="63"/>
      <c r="B33" s="54">
        <v>1200</v>
      </c>
      <c r="C33" s="33" t="s">
        <v>54</v>
      </c>
      <c r="D33" s="34">
        <v>23615.439999999999</v>
      </c>
      <c r="E33" s="34">
        <v>244080</v>
      </c>
      <c r="F33" s="34">
        <v>60900</v>
      </c>
      <c r="G33" s="34">
        <v>54718.730000000003</v>
      </c>
      <c r="H33" s="35">
        <f t="shared" si="1"/>
        <v>22.418358734841036</v>
      </c>
      <c r="I33" s="35">
        <f t="shared" si="2"/>
        <v>89.850131362889982</v>
      </c>
      <c r="J33" s="35">
        <f t="shared" si="3"/>
        <v>31103.290000000005</v>
      </c>
      <c r="K33" s="36">
        <f t="shared" si="4"/>
        <v>231.70743378061135</v>
      </c>
    </row>
    <row r="34" ht="54">
      <c r="A34" s="63"/>
      <c r="B34" s="56">
        <v>1210</v>
      </c>
      <c r="C34" s="39" t="s">
        <v>55</v>
      </c>
      <c r="D34" s="40">
        <v>0</v>
      </c>
      <c r="E34" s="40">
        <v>85208.820000000007</v>
      </c>
      <c r="F34" s="34">
        <f t="shared" si="6"/>
        <v>85208.820000000007</v>
      </c>
      <c r="G34" s="40">
        <v>58606.610000000001</v>
      </c>
      <c r="H34" s="35">
        <f t="shared" si="1"/>
        <v>68.7799807578605</v>
      </c>
      <c r="I34" s="35">
        <f t="shared" si="2"/>
        <v>68.7799807578605</v>
      </c>
      <c r="J34" s="35">
        <f t="shared" si="3"/>
        <v>58606.610000000001</v>
      </c>
      <c r="K34" s="36" t="e">
        <f t="shared" si="4"/>
        <v>#DIV/0!</v>
      </c>
    </row>
    <row r="35" s="65" customFormat="1" ht="13.5">
      <c r="A35" s="49">
        <v>2000</v>
      </c>
      <c r="B35" s="50"/>
      <c r="C35" s="51" t="s">
        <v>56</v>
      </c>
      <c r="D35" s="66">
        <f>SUM(D36:D38)</f>
        <v>618249.90000000002</v>
      </c>
      <c r="E35" s="66">
        <f t="shared" ref="E35:G35" si="7">SUM(E36:E38)</f>
        <v>5895430</v>
      </c>
      <c r="F35" s="66">
        <f t="shared" si="7"/>
        <v>3432950</v>
      </c>
      <c r="G35" s="66">
        <f t="shared" si="7"/>
        <v>1767762.7</v>
      </c>
      <c r="H35" s="28">
        <f t="shared" si="1"/>
        <v>29.985305567193571</v>
      </c>
      <c r="I35" s="28">
        <f t="shared" si="2"/>
        <v>51.493983308816027</v>
      </c>
      <c r="J35" s="67">
        <f t="shared" si="3"/>
        <v>1149512.7999999998</v>
      </c>
      <c r="K35" s="68">
        <f t="shared" si="4"/>
        <v>285.93012307806276</v>
      </c>
    </row>
    <row r="36" ht="25.5">
      <c r="A36" s="58">
        <v>2010</v>
      </c>
      <c r="B36" s="56">
        <v>2010</v>
      </c>
      <c r="C36" s="39" t="s">
        <v>57</v>
      </c>
      <c r="D36" s="40">
        <v>599999.90000000002</v>
      </c>
      <c r="E36" s="40">
        <v>4429430</v>
      </c>
      <c r="F36" s="40">
        <v>2843950</v>
      </c>
      <c r="G36" s="40">
        <v>1325599.8899999999</v>
      </c>
      <c r="H36" s="41">
        <f t="shared" si="1"/>
        <v>29.927098746339819</v>
      </c>
      <c r="I36" s="41">
        <f t="shared" si="2"/>
        <v>46.611223474393007</v>
      </c>
      <c r="J36" s="41">
        <f t="shared" si="3"/>
        <v>725599.98999999987</v>
      </c>
      <c r="K36" s="42">
        <f t="shared" si="4"/>
        <v>220.93335182222526</v>
      </c>
    </row>
    <row r="37" ht="27">
      <c r="A37" s="58">
        <v>2111</v>
      </c>
      <c r="B37" s="56">
        <v>2111</v>
      </c>
      <c r="C37" s="39" t="s">
        <v>58</v>
      </c>
      <c r="D37" s="40">
        <v>18250</v>
      </c>
      <c r="E37" s="40">
        <v>1466000</v>
      </c>
      <c r="F37" s="40">
        <v>589000</v>
      </c>
      <c r="G37" s="40">
        <v>442162.81</v>
      </c>
      <c r="H37" s="41">
        <f t="shared" si="1"/>
        <v>30.161173942701229</v>
      </c>
      <c r="I37" s="41">
        <f t="shared" si="2"/>
        <v>75.070086587436336</v>
      </c>
      <c r="J37" s="41">
        <f t="shared" si="3"/>
        <v>423912.81</v>
      </c>
      <c r="K37" s="42">
        <f t="shared" si="4"/>
        <v>2422.8099178082193</v>
      </c>
    </row>
    <row r="38" ht="26.25" hidden="1">
      <c r="A38" s="69">
        <v>2144</v>
      </c>
      <c r="B38" s="60">
        <v>2144</v>
      </c>
      <c r="C38" s="39" t="s">
        <v>59</v>
      </c>
      <c r="D38" s="62">
        <v>0</v>
      </c>
      <c r="E38" s="62">
        <v>0</v>
      </c>
      <c r="F38" s="40">
        <f>E38</f>
        <v>0</v>
      </c>
      <c r="G38" s="62">
        <v>0</v>
      </c>
      <c r="H38" s="41" t="e">
        <f t="shared" si="1"/>
        <v>#DIV/0!</v>
      </c>
      <c r="I38" s="41" t="e">
        <f t="shared" si="2"/>
        <v>#DIV/0!</v>
      </c>
      <c r="J38" s="41">
        <f t="shared" si="3"/>
        <v>0</v>
      </c>
      <c r="K38" s="42" t="e">
        <f t="shared" si="4"/>
        <v>#DIV/0!</v>
      </c>
    </row>
    <row r="39" s="65" customFormat="1" ht="13.5">
      <c r="A39" s="70">
        <v>3000</v>
      </c>
      <c r="B39" s="50"/>
      <c r="C39" s="51" t="s">
        <v>60</v>
      </c>
      <c r="D39" s="66">
        <f>SUM(D40:D48)</f>
        <v>2715954.5800000001</v>
      </c>
      <c r="E39" s="66">
        <f>SUM(E40:E48)</f>
        <v>14975922</v>
      </c>
      <c r="F39" s="66">
        <f>SUM(F40:F48)</f>
        <v>4984180</v>
      </c>
      <c r="G39" s="66">
        <f>SUM(G40:G48)</f>
        <v>3754391.1199999996</v>
      </c>
      <c r="H39" s="28">
        <f t="shared" si="1"/>
        <v>25.069515719967022</v>
      </c>
      <c r="I39" s="28">
        <f t="shared" si="2"/>
        <v>75.326154352370907</v>
      </c>
      <c r="J39" s="28">
        <f t="shared" si="3"/>
        <v>1038436.5399999996</v>
      </c>
      <c r="K39" s="30">
        <f t="shared" si="4"/>
        <v>138.23467990396213</v>
      </c>
    </row>
    <row r="40" s="65" customFormat="1" ht="25.5" hidden="1">
      <c r="A40" s="58">
        <v>3032</v>
      </c>
      <c r="B40" s="71">
        <v>3032</v>
      </c>
      <c r="C40" s="33" t="s">
        <v>61</v>
      </c>
      <c r="D40" s="34">
        <v>0</v>
      </c>
      <c r="E40" s="34">
        <v>0</v>
      </c>
      <c r="F40" s="34">
        <f t="shared" ref="F40:F47" si="8">E40</f>
        <v>0</v>
      </c>
      <c r="G40" s="34">
        <v>0</v>
      </c>
      <c r="H40" s="41" t="e">
        <f t="shared" si="1"/>
        <v>#DIV/0!</v>
      </c>
      <c r="I40" s="41" t="e">
        <f t="shared" si="2"/>
        <v>#DIV/0!</v>
      </c>
      <c r="J40" s="35">
        <f t="shared" si="3"/>
        <v>0</v>
      </c>
      <c r="K40" s="36" t="e">
        <f t="shared" si="4"/>
        <v>#DIV/0!</v>
      </c>
    </row>
    <row r="41" s="65" customFormat="1" ht="27">
      <c r="A41" s="58">
        <v>3035</v>
      </c>
      <c r="B41" s="72">
        <v>3035</v>
      </c>
      <c r="C41" s="39" t="s">
        <v>62</v>
      </c>
      <c r="D41" s="40">
        <v>0</v>
      </c>
      <c r="E41" s="40">
        <v>20000</v>
      </c>
      <c r="F41" s="34">
        <f t="shared" si="8"/>
        <v>20000</v>
      </c>
      <c r="G41" s="40">
        <v>0</v>
      </c>
      <c r="H41" s="41">
        <f t="shared" si="1"/>
        <v>0</v>
      </c>
      <c r="I41" s="41">
        <f t="shared" si="2"/>
        <v>0</v>
      </c>
      <c r="J41" s="35">
        <f t="shared" si="3"/>
        <v>0</v>
      </c>
      <c r="K41" s="36" t="e">
        <f t="shared" si="4"/>
        <v>#DIV/0!</v>
      </c>
    </row>
    <row r="42" s="65" customFormat="1" ht="27">
      <c r="A42" s="58">
        <v>3050</v>
      </c>
      <c r="B42" s="72">
        <v>3050</v>
      </c>
      <c r="C42" s="39" t="s">
        <v>63</v>
      </c>
      <c r="D42" s="40">
        <v>0</v>
      </c>
      <c r="E42" s="40">
        <v>39900</v>
      </c>
      <c r="F42" s="34">
        <v>9700</v>
      </c>
      <c r="G42" s="40">
        <v>1752.05</v>
      </c>
      <c r="H42" s="41">
        <f t="shared" si="1"/>
        <v>4.3911027568922307</v>
      </c>
      <c r="I42" s="41">
        <f t="shared" si="2"/>
        <v>18.062371134020619</v>
      </c>
      <c r="J42" s="35">
        <f t="shared" si="3"/>
        <v>1752.05</v>
      </c>
      <c r="K42" s="36" t="e">
        <f t="shared" si="4"/>
        <v>#DIV/0!</v>
      </c>
    </row>
    <row r="43" ht="54">
      <c r="A43" s="53" t="s">
        <v>64</v>
      </c>
      <c r="B43" s="71">
        <v>3104</v>
      </c>
      <c r="C43" s="33" t="s">
        <v>65</v>
      </c>
      <c r="D43" s="34">
        <v>1755977.8200000001</v>
      </c>
      <c r="E43" s="34">
        <v>11346815</v>
      </c>
      <c r="F43" s="34">
        <v>3804960</v>
      </c>
      <c r="G43" s="34">
        <v>3000487.9399999999</v>
      </c>
      <c r="H43" s="41">
        <f t="shared" si="1"/>
        <v>26.443437563756877</v>
      </c>
      <c r="I43" s="41">
        <f t="shared" si="2"/>
        <v>78.857279445776044</v>
      </c>
      <c r="J43" s="35">
        <f t="shared" si="3"/>
        <v>1244510.1199999999</v>
      </c>
      <c r="K43" s="36">
        <f t="shared" si="4"/>
        <v>170.87276990776567</v>
      </c>
    </row>
    <row r="44" ht="54">
      <c r="A44" s="58" t="s">
        <v>66</v>
      </c>
      <c r="B44" s="56">
        <v>3121</v>
      </c>
      <c r="C44" s="39" t="s">
        <v>67</v>
      </c>
      <c r="D44" s="40">
        <v>449039.53000000003</v>
      </c>
      <c r="E44" s="40">
        <v>1864207</v>
      </c>
      <c r="F44" s="34">
        <v>599020</v>
      </c>
      <c r="G44" s="40">
        <v>507300.72999999998</v>
      </c>
      <c r="H44" s="41">
        <f t="shared" si="1"/>
        <v>27.212682389884812</v>
      </c>
      <c r="I44" s="41">
        <f t="shared" si="2"/>
        <v>84.68844612867683</v>
      </c>
      <c r="J44" s="35">
        <f t="shared" si="3"/>
        <v>58261.199999999953</v>
      </c>
      <c r="K44" s="36">
        <f t="shared" si="4"/>
        <v>112.97462608692823</v>
      </c>
    </row>
    <row r="45" ht="54">
      <c r="A45" s="55">
        <v>3160</v>
      </c>
      <c r="B45" s="73">
        <v>3160</v>
      </c>
      <c r="C45" s="39" t="s">
        <v>68</v>
      </c>
      <c r="D45" s="46">
        <v>22621.18</v>
      </c>
      <c r="E45" s="46">
        <v>400000</v>
      </c>
      <c r="F45" s="34">
        <v>150000</v>
      </c>
      <c r="G45" s="46">
        <v>103530.39999999999</v>
      </c>
      <c r="H45" s="41">
        <f t="shared" si="1"/>
        <v>25.8826</v>
      </c>
      <c r="I45" s="41">
        <f t="shared" si="2"/>
        <v>69.020266666666657</v>
      </c>
      <c r="J45" s="35">
        <f t="shared" si="3"/>
        <v>80909.220000000001</v>
      </c>
      <c r="K45" s="36">
        <f t="shared" si="4"/>
        <v>457.67020111240873</v>
      </c>
    </row>
    <row r="46" ht="54">
      <c r="A46" s="55">
        <v>3180</v>
      </c>
      <c r="B46" s="73">
        <v>3180</v>
      </c>
      <c r="C46" s="39" t="s">
        <v>69</v>
      </c>
      <c r="D46" s="46">
        <v>7000</v>
      </c>
      <c r="E46" s="46">
        <v>0</v>
      </c>
      <c r="F46" s="34">
        <f t="shared" si="8"/>
        <v>0</v>
      </c>
      <c r="G46" s="46">
        <v>0</v>
      </c>
      <c r="H46" s="41" t="e">
        <f t="shared" si="1"/>
        <v>#DIV/0!</v>
      </c>
      <c r="I46" s="41" t="e">
        <f t="shared" si="2"/>
        <v>#DIV/0!</v>
      </c>
      <c r="J46" s="35">
        <f t="shared" si="3"/>
        <v>-7000</v>
      </c>
      <c r="K46" s="36">
        <f t="shared" si="4"/>
        <v>0</v>
      </c>
    </row>
    <row r="47" ht="40.5">
      <c r="A47" s="55">
        <v>3192</v>
      </c>
      <c r="B47" s="73">
        <v>3192</v>
      </c>
      <c r="C47" s="39" t="s">
        <v>70</v>
      </c>
      <c r="D47" s="46">
        <v>18196.049999999999</v>
      </c>
      <c r="E47" s="46">
        <v>0</v>
      </c>
      <c r="F47" s="34">
        <f t="shared" si="8"/>
        <v>0</v>
      </c>
      <c r="G47" s="46">
        <v>0</v>
      </c>
      <c r="H47" s="41" t="e">
        <f t="shared" si="1"/>
        <v>#DIV/0!</v>
      </c>
      <c r="I47" s="41" t="e">
        <f t="shared" si="2"/>
        <v>#DIV/0!</v>
      </c>
      <c r="J47" s="35">
        <f t="shared" si="3"/>
        <v>-18196.049999999999</v>
      </c>
      <c r="K47" s="36">
        <f t="shared" si="4"/>
        <v>0</v>
      </c>
    </row>
    <row r="48" ht="54">
      <c r="A48" s="55" t="s">
        <v>71</v>
      </c>
      <c r="B48" s="73">
        <v>3242</v>
      </c>
      <c r="C48" s="45" t="s">
        <v>72</v>
      </c>
      <c r="D48" s="46">
        <v>463120</v>
      </c>
      <c r="E48" s="46">
        <v>1305000</v>
      </c>
      <c r="F48" s="34">
        <v>400500</v>
      </c>
      <c r="G48" s="46">
        <v>141320</v>
      </c>
      <c r="H48" s="41">
        <f t="shared" si="1"/>
        <v>10.829118773946361</v>
      </c>
      <c r="I48" s="41">
        <f t="shared" si="2"/>
        <v>35.285892634207237</v>
      </c>
      <c r="J48" s="35">
        <f t="shared" si="3"/>
        <v>-321800</v>
      </c>
      <c r="K48" s="36">
        <f t="shared" si="4"/>
        <v>30.514769390222835</v>
      </c>
    </row>
    <row r="49" s="65" customFormat="1" ht="13.5">
      <c r="A49" s="49">
        <v>4000</v>
      </c>
      <c r="B49" s="50"/>
      <c r="C49" s="51" t="s">
        <v>73</v>
      </c>
      <c r="D49" s="66">
        <f>SUM(D50:D54)</f>
        <v>3808026.46</v>
      </c>
      <c r="E49" s="66">
        <f>SUM(E50:E54)</f>
        <v>16104180</v>
      </c>
      <c r="F49" s="66">
        <f t="shared" ref="F49:G49" si="9">SUM(F50:F54)</f>
        <v>6641596</v>
      </c>
      <c r="G49" s="66">
        <f t="shared" si="9"/>
        <v>3593479.2600000002</v>
      </c>
      <c r="H49" s="28">
        <f t="shared" si="1"/>
        <v>22.313953644333338</v>
      </c>
      <c r="I49" s="28">
        <f t="shared" si="2"/>
        <v>54.105658639881135</v>
      </c>
      <c r="J49" s="28">
        <f t="shared" si="3"/>
        <v>-214547.19999999972</v>
      </c>
      <c r="K49" s="30">
        <f t="shared" si="4"/>
        <v>94.365921501501333</v>
      </c>
    </row>
    <row r="50" ht="54">
      <c r="A50" s="31" t="s">
        <v>74</v>
      </c>
      <c r="B50" s="54">
        <v>4030</v>
      </c>
      <c r="C50" s="33" t="s">
        <v>75</v>
      </c>
      <c r="D50" s="34">
        <v>1051720.4199999999</v>
      </c>
      <c r="E50" s="34">
        <v>4383705</v>
      </c>
      <c r="F50" s="34">
        <v>1719150</v>
      </c>
      <c r="G50" s="34">
        <v>1054890.73</v>
      </c>
      <c r="H50" s="35">
        <f t="shared" si="1"/>
        <v>24.063907813139799</v>
      </c>
      <c r="I50" s="35">
        <f t="shared" si="2"/>
        <v>61.361180234418164</v>
      </c>
      <c r="J50" s="35">
        <f t="shared" si="3"/>
        <v>3170.3100000000559</v>
      </c>
      <c r="K50" s="36">
        <f t="shared" si="4"/>
        <v>100.30144037709185</v>
      </c>
    </row>
    <row r="51" ht="54">
      <c r="A51" s="37" t="s">
        <v>76</v>
      </c>
      <c r="B51" s="56">
        <v>4040</v>
      </c>
      <c r="C51" s="39" t="s">
        <v>77</v>
      </c>
      <c r="D51" s="40">
        <v>135068.62</v>
      </c>
      <c r="E51" s="40">
        <v>590325</v>
      </c>
      <c r="F51" s="34">
        <v>209986</v>
      </c>
      <c r="G51" s="40">
        <v>133096.39000000001</v>
      </c>
      <c r="H51" s="35">
        <f t="shared" si="1"/>
        <v>22.546290602634144</v>
      </c>
      <c r="I51" s="35">
        <f t="shared" si="2"/>
        <v>63.383458897259828</v>
      </c>
      <c r="J51" s="35">
        <f t="shared" si="3"/>
        <v>-1972.2299999999814</v>
      </c>
      <c r="K51" s="36">
        <f t="shared" si="4"/>
        <v>98.539831087339181</v>
      </c>
    </row>
    <row r="52" ht="54">
      <c r="A52" s="37" t="s">
        <v>78</v>
      </c>
      <c r="B52" s="56">
        <v>4060</v>
      </c>
      <c r="C52" s="39" t="s">
        <v>79</v>
      </c>
      <c r="D52" s="40">
        <v>2365773.1699999999</v>
      </c>
      <c r="E52" s="40">
        <v>9932075</v>
      </c>
      <c r="F52" s="34">
        <v>4233100</v>
      </c>
      <c r="G52" s="40">
        <v>2199323.9199999999</v>
      </c>
      <c r="H52" s="35">
        <f t="shared" si="1"/>
        <v>22.143649942232617</v>
      </c>
      <c r="I52" s="35">
        <f t="shared" si="2"/>
        <v>51.955397226618793</v>
      </c>
      <c r="J52" s="35">
        <f t="shared" si="3"/>
        <v>-166449.25</v>
      </c>
      <c r="K52" s="36">
        <f t="shared" si="4"/>
        <v>92.96427687528471</v>
      </c>
    </row>
    <row r="53" ht="54">
      <c r="A53" s="37" t="s">
        <v>80</v>
      </c>
      <c r="B53" s="56">
        <v>4081</v>
      </c>
      <c r="C53" s="39" t="s">
        <v>81</v>
      </c>
      <c r="D53" s="40">
        <v>205734.25</v>
      </c>
      <c r="E53" s="40">
        <v>828075</v>
      </c>
      <c r="F53" s="34">
        <v>309360</v>
      </c>
      <c r="G53" s="40">
        <v>204538.22</v>
      </c>
      <c r="H53" s="35">
        <f t="shared" si="1"/>
        <v>24.700446215620566</v>
      </c>
      <c r="I53" s="35">
        <f t="shared" si="2"/>
        <v>66.116569692267916</v>
      </c>
      <c r="J53" s="35">
        <f t="shared" si="3"/>
        <v>-1196.0299999999988</v>
      </c>
      <c r="K53" s="36">
        <f t="shared" si="4"/>
        <v>99.418652946701883</v>
      </c>
    </row>
    <row r="54" ht="54">
      <c r="A54" s="43" t="s">
        <v>82</v>
      </c>
      <c r="B54" s="73">
        <v>4082</v>
      </c>
      <c r="C54" s="45" t="s">
        <v>83</v>
      </c>
      <c r="D54" s="46">
        <v>49730</v>
      </c>
      <c r="E54" s="46">
        <v>370000</v>
      </c>
      <c r="F54" s="34">
        <v>170000</v>
      </c>
      <c r="G54" s="46">
        <v>1630</v>
      </c>
      <c r="H54" s="35">
        <f t="shared" si="1"/>
        <v>0.44054054054054059</v>
      </c>
      <c r="I54" s="35">
        <f t="shared" si="2"/>
        <v>0.95882352941176474</v>
      </c>
      <c r="J54" s="35">
        <f t="shared" si="3"/>
        <v>-48100</v>
      </c>
      <c r="K54" s="36">
        <f t="shared" si="4"/>
        <v>3.2776995777196865</v>
      </c>
    </row>
    <row r="55" s="65" customFormat="1" ht="13.5">
      <c r="A55" s="49">
        <v>5000</v>
      </c>
      <c r="B55" s="50"/>
      <c r="C55" s="51" t="s">
        <v>84</v>
      </c>
      <c r="D55" s="66">
        <f>SUM(D56:D58)</f>
        <v>304768.69</v>
      </c>
      <c r="E55" s="66">
        <f>SUM(E56:E58)</f>
        <v>2581621</v>
      </c>
      <c r="F55" s="66">
        <f t="shared" ref="F55:G55" si="10">SUM(F56:F58)</f>
        <v>858939</v>
      </c>
      <c r="G55" s="66">
        <f t="shared" si="10"/>
        <v>422739.17999999999</v>
      </c>
      <c r="H55" s="28">
        <f t="shared" si="1"/>
        <v>16.374951241874776</v>
      </c>
      <c r="I55" s="28">
        <f t="shared" si="2"/>
        <v>49.216437954266837</v>
      </c>
      <c r="J55" s="28">
        <f t="shared" si="3"/>
        <v>117970.48999999999</v>
      </c>
      <c r="K55" s="30">
        <f t="shared" si="4"/>
        <v>138.70820522934949</v>
      </c>
    </row>
    <row r="56" ht="54">
      <c r="A56" s="31" t="s">
        <v>85</v>
      </c>
      <c r="B56" s="54">
        <v>5011</v>
      </c>
      <c r="C56" s="33" t="s">
        <v>86</v>
      </c>
      <c r="D56" s="34">
        <v>6101.5</v>
      </c>
      <c r="E56" s="34">
        <v>55000</v>
      </c>
      <c r="F56" s="34">
        <v>15500</v>
      </c>
      <c r="G56" s="34">
        <v>8060</v>
      </c>
      <c r="H56" s="35">
        <f t="shared" si="1"/>
        <v>14.654545454545453</v>
      </c>
      <c r="I56" s="35">
        <f t="shared" si="2"/>
        <v>52</v>
      </c>
      <c r="J56" s="35">
        <f t="shared" si="3"/>
        <v>1958.5</v>
      </c>
      <c r="K56" s="36">
        <f t="shared" si="4"/>
        <v>132.09866426288616</v>
      </c>
    </row>
    <row r="57" ht="54">
      <c r="A57" s="37" t="s">
        <v>87</v>
      </c>
      <c r="B57" s="56">
        <v>5012</v>
      </c>
      <c r="C57" s="39" t="s">
        <v>88</v>
      </c>
      <c r="D57" s="40">
        <v>2773.3899999999999</v>
      </c>
      <c r="E57" s="40">
        <v>45000</v>
      </c>
      <c r="F57" s="34">
        <v>12500</v>
      </c>
      <c r="G57" s="40">
        <v>10663</v>
      </c>
      <c r="H57" s="35">
        <f t="shared" si="1"/>
        <v>23.695555555555554</v>
      </c>
      <c r="I57" s="35">
        <f t="shared" si="2"/>
        <v>85.304000000000002</v>
      </c>
      <c r="J57" s="35">
        <f t="shared" si="3"/>
        <v>7889.6100000000006</v>
      </c>
      <c r="K57" s="36">
        <f t="shared" si="4"/>
        <v>384.47531721106662</v>
      </c>
    </row>
    <row r="58" ht="54">
      <c r="A58" s="43" t="s">
        <v>89</v>
      </c>
      <c r="B58" s="73">
        <v>5031</v>
      </c>
      <c r="C58" s="45" t="s">
        <v>90</v>
      </c>
      <c r="D58" s="46">
        <v>295893.79999999999</v>
      </c>
      <c r="E58" s="46">
        <v>2481621</v>
      </c>
      <c r="F58" s="34">
        <v>830939</v>
      </c>
      <c r="G58" s="46">
        <v>404016.17999999999</v>
      </c>
      <c r="H58" s="35">
        <f t="shared" si="1"/>
        <v>16.280333701238021</v>
      </c>
      <c r="I58" s="35">
        <f t="shared" si="2"/>
        <v>48.621641299782539</v>
      </c>
      <c r="J58" s="35">
        <f t="shared" si="3"/>
        <v>108122.38</v>
      </c>
      <c r="K58" s="36">
        <f t="shared" si="4"/>
        <v>136.54094137829179</v>
      </c>
    </row>
    <row r="59" s="65" customFormat="1" ht="13.5">
      <c r="A59" s="49">
        <v>6000</v>
      </c>
      <c r="B59" s="50"/>
      <c r="C59" s="51" t="s">
        <v>91</v>
      </c>
      <c r="D59" s="66">
        <f>SUM(D60:D65)</f>
        <v>1613429.3500000001</v>
      </c>
      <c r="E59" s="66">
        <f>SUM(E60:E65)</f>
        <v>11874050</v>
      </c>
      <c r="F59" s="66">
        <f>SUM(F60:F65)</f>
        <v>3831918</v>
      </c>
      <c r="G59" s="66">
        <f>SUM(G60:G65)</f>
        <v>2237374.4699999997</v>
      </c>
      <c r="H59" s="28">
        <f t="shared" si="1"/>
        <v>18.842555572866878</v>
      </c>
      <c r="I59" s="28">
        <f t="shared" si="2"/>
        <v>58.38784833078369</v>
      </c>
      <c r="J59" s="28">
        <f t="shared" si="3"/>
        <v>623945.11999999965</v>
      </c>
      <c r="K59" s="30">
        <f t="shared" si="4"/>
        <v>138.67198275524117</v>
      </c>
    </row>
    <row r="60" ht="25.5" hidden="1" customHeight="1">
      <c r="A60" s="31" t="s">
        <v>92</v>
      </c>
      <c r="B60" s="54">
        <v>6016</v>
      </c>
      <c r="C60" s="33" t="s">
        <v>93</v>
      </c>
      <c r="D60" s="34">
        <v>0</v>
      </c>
      <c r="E60" s="34">
        <v>0</v>
      </c>
      <c r="F60" s="34">
        <f>E60</f>
        <v>0</v>
      </c>
      <c r="G60" s="34">
        <v>0</v>
      </c>
      <c r="H60" s="41" t="e">
        <f t="shared" si="1"/>
        <v>#DIV/0!</v>
      </c>
      <c r="I60" s="41" t="e">
        <f t="shared" si="2"/>
        <v>#DIV/0!</v>
      </c>
      <c r="J60" s="41">
        <f t="shared" si="3"/>
        <v>0</v>
      </c>
      <c r="K60" s="42" t="e">
        <f t="shared" si="4"/>
        <v>#DIV/0!</v>
      </c>
    </row>
    <row r="61" ht="54">
      <c r="A61" s="37" t="s">
        <v>94</v>
      </c>
      <c r="B61" s="56">
        <v>6020</v>
      </c>
      <c r="C61" s="39" t="s">
        <v>95</v>
      </c>
      <c r="D61" s="40">
        <v>1327637.49</v>
      </c>
      <c r="E61" s="40">
        <v>8316000</v>
      </c>
      <c r="F61" s="34">
        <v>2100000</v>
      </c>
      <c r="G61" s="40">
        <v>1695053.3100000001</v>
      </c>
      <c r="H61" s="41">
        <f t="shared" si="1"/>
        <v>20.383036435786437</v>
      </c>
      <c r="I61" s="41">
        <f t="shared" si="2"/>
        <v>80.716824285714281</v>
      </c>
      <c r="J61" s="41">
        <f t="shared" si="3"/>
        <v>367415.82000000007</v>
      </c>
      <c r="K61" s="42">
        <f t="shared" si="4"/>
        <v>127.67440832060264</v>
      </c>
    </row>
    <row r="62" ht="54">
      <c r="A62" s="37" t="s">
        <v>96</v>
      </c>
      <c r="B62" s="56">
        <v>6030</v>
      </c>
      <c r="C62" s="39" t="s">
        <v>97</v>
      </c>
      <c r="D62" s="40">
        <v>111271.06</v>
      </c>
      <c r="E62" s="40">
        <v>2173533</v>
      </c>
      <c r="F62" s="34">
        <v>751137</v>
      </c>
      <c r="G62" s="40">
        <v>171025</v>
      </c>
      <c r="H62" s="41">
        <f t="shared" si="1"/>
        <v>7.868525575641133</v>
      </c>
      <c r="I62" s="41">
        <f t="shared" si="2"/>
        <v>22.768815808567545</v>
      </c>
      <c r="J62" s="41">
        <f t="shared" si="3"/>
        <v>59753.940000000002</v>
      </c>
      <c r="K62" s="42">
        <f t="shared" si="4"/>
        <v>153.70124091565231</v>
      </c>
    </row>
    <row r="63" ht="54">
      <c r="A63" s="37" t="s">
        <v>98</v>
      </c>
      <c r="B63" s="56">
        <v>6040</v>
      </c>
      <c r="C63" s="39" t="s">
        <v>99</v>
      </c>
      <c r="D63" s="40">
        <v>0</v>
      </c>
      <c r="E63" s="40">
        <v>111763</v>
      </c>
      <c r="F63" s="40">
        <v>40000</v>
      </c>
      <c r="G63" s="40">
        <v>29423.93</v>
      </c>
      <c r="H63" s="41">
        <f t="shared" si="1"/>
        <v>26.327076044844894</v>
      </c>
      <c r="I63" s="41">
        <f t="shared" si="2"/>
        <v>73.559825000000004</v>
      </c>
      <c r="J63" s="41">
        <f t="shared" si="3"/>
        <v>29423.93</v>
      </c>
      <c r="K63" s="42" t="e">
        <f t="shared" si="4"/>
        <v>#DIV/0!</v>
      </c>
    </row>
    <row r="64" ht="67.5">
      <c r="A64" s="37" t="s">
        <v>100</v>
      </c>
      <c r="B64" s="56">
        <v>6071</v>
      </c>
      <c r="C64" s="39" t="s">
        <v>101</v>
      </c>
      <c r="D64" s="40">
        <v>174520.79999999999</v>
      </c>
      <c r="E64" s="40">
        <v>1219854</v>
      </c>
      <c r="F64" s="34">
        <v>887881</v>
      </c>
      <c r="G64" s="40">
        <v>305472.22999999998</v>
      </c>
      <c r="H64" s="41">
        <f t="shared" si="1"/>
        <v>25.041704171154905</v>
      </c>
      <c r="I64" s="41">
        <f t="shared" si="2"/>
        <v>34.404636432134481</v>
      </c>
      <c r="J64" s="41">
        <f t="shared" si="3"/>
        <v>130951.42999999999</v>
      </c>
      <c r="K64" s="42">
        <f t="shared" si="4"/>
        <v>175.0348554441648</v>
      </c>
    </row>
    <row r="65" ht="26.25">
      <c r="A65" s="43" t="s">
        <v>102</v>
      </c>
      <c r="B65" s="73">
        <v>6090</v>
      </c>
      <c r="C65" s="45" t="s">
        <v>103</v>
      </c>
      <c r="D65" s="46">
        <v>0</v>
      </c>
      <c r="E65" s="46">
        <v>52900</v>
      </c>
      <c r="F65" s="34">
        <f>E65</f>
        <v>52900</v>
      </c>
      <c r="G65" s="46">
        <v>36400</v>
      </c>
      <c r="H65" s="41">
        <f t="shared" si="1"/>
        <v>68.809073724007561</v>
      </c>
      <c r="I65" s="41">
        <f t="shared" si="2"/>
        <v>68.809073724007561</v>
      </c>
      <c r="J65" s="41">
        <f t="shared" si="3"/>
        <v>36400</v>
      </c>
      <c r="K65" s="42" t="e">
        <f t="shared" si="4"/>
        <v>#DIV/0!</v>
      </c>
    </row>
    <row r="66" s="65" customFormat="1" ht="13.5">
      <c r="A66" s="49">
        <v>7000</v>
      </c>
      <c r="B66" s="50"/>
      <c r="C66" s="51" t="s">
        <v>104</v>
      </c>
      <c r="D66" s="66">
        <f>SUM(D67:D75)</f>
        <v>24552</v>
      </c>
      <c r="E66" s="66">
        <f>SUM(E67:E74)</f>
        <v>5315042</v>
      </c>
      <c r="F66" s="66">
        <f>SUM(F67:F74)</f>
        <v>3245912</v>
      </c>
      <c r="G66" s="66">
        <f>SUM(G67:G74)</f>
        <v>75581</v>
      </c>
      <c r="H66" s="28">
        <f t="shared" si="1"/>
        <v>1.4220207479075424</v>
      </c>
      <c r="I66" s="28">
        <f t="shared" si="2"/>
        <v>2.3284981231777078</v>
      </c>
      <c r="J66" s="28">
        <f t="shared" si="3"/>
        <v>51029</v>
      </c>
      <c r="K66" s="30">
        <f t="shared" si="4"/>
        <v>307.84050179211471</v>
      </c>
    </row>
    <row r="67" ht="25.5">
      <c r="A67" s="53">
        <v>7350</v>
      </c>
      <c r="B67" s="71">
        <v>7350</v>
      </c>
      <c r="C67" s="33" t="s">
        <v>105</v>
      </c>
      <c r="D67" s="34">
        <v>0</v>
      </c>
      <c r="E67" s="34">
        <v>250000</v>
      </c>
      <c r="F67" s="34">
        <v>62800</v>
      </c>
      <c r="G67" s="34">
        <v>0</v>
      </c>
      <c r="H67" s="35">
        <f t="shared" si="1"/>
        <v>0</v>
      </c>
      <c r="I67" s="35">
        <f t="shared" si="2"/>
        <v>0</v>
      </c>
      <c r="J67" s="35">
        <f t="shared" si="3"/>
        <v>0</v>
      </c>
      <c r="K67" s="42" t="e">
        <f t="shared" si="4"/>
        <v>#DIV/0!</v>
      </c>
    </row>
    <row r="68" ht="25.5" hidden="1">
      <c r="A68" s="53"/>
      <c r="B68" s="71">
        <v>7351</v>
      </c>
      <c r="C68" s="33" t="s">
        <v>106</v>
      </c>
      <c r="D68" s="34">
        <v>0</v>
      </c>
      <c r="E68" s="34">
        <v>0</v>
      </c>
      <c r="F68" s="34">
        <f t="shared" ref="F68:F75" si="11">E68</f>
        <v>0</v>
      </c>
      <c r="G68" s="34">
        <v>0</v>
      </c>
      <c r="H68" s="35" t="e">
        <f t="shared" si="1"/>
        <v>#DIV/0!</v>
      </c>
      <c r="I68" s="35" t="e">
        <f t="shared" si="2"/>
        <v>#DIV/0!</v>
      </c>
      <c r="J68" s="35">
        <f t="shared" si="3"/>
        <v>0</v>
      </c>
      <c r="K68" s="42" t="e">
        <f t="shared" si="4"/>
        <v>#DIV/0!</v>
      </c>
    </row>
    <row r="69" ht="25.5" customHeight="1">
      <c r="A69" s="53"/>
      <c r="B69" s="71">
        <v>7390</v>
      </c>
      <c r="C69" s="33" t="s">
        <v>107</v>
      </c>
      <c r="D69" s="34">
        <v>0</v>
      </c>
      <c r="E69" s="34">
        <v>75062</v>
      </c>
      <c r="F69" s="34">
        <f t="shared" si="11"/>
        <v>75062</v>
      </c>
      <c r="G69" s="34">
        <v>0</v>
      </c>
      <c r="H69" s="35">
        <f t="shared" si="1"/>
        <v>0</v>
      </c>
      <c r="I69" s="35">
        <f t="shared" si="2"/>
        <v>0</v>
      </c>
      <c r="J69" s="35">
        <f t="shared" si="3"/>
        <v>0</v>
      </c>
      <c r="K69" s="42" t="e">
        <f t="shared" si="4"/>
        <v>#DIV/0!</v>
      </c>
    </row>
    <row r="70">
      <c r="A70" s="37" t="s">
        <v>108</v>
      </c>
      <c r="B70" s="56">
        <v>7412</v>
      </c>
      <c r="C70" s="39" t="s">
        <v>109</v>
      </c>
      <c r="D70" s="40">
        <v>0</v>
      </c>
      <c r="E70" s="40">
        <v>217730</v>
      </c>
      <c r="F70" s="34">
        <v>126000</v>
      </c>
      <c r="G70" s="40">
        <v>42000</v>
      </c>
      <c r="H70" s="35">
        <f t="shared" si="1"/>
        <v>19.289946263721124</v>
      </c>
      <c r="I70" s="35">
        <f t="shared" si="2"/>
        <v>33.333333333333329</v>
      </c>
      <c r="J70" s="35">
        <f t="shared" si="3"/>
        <v>42000</v>
      </c>
      <c r="K70" s="42" t="e">
        <f t="shared" si="4"/>
        <v>#DIV/0!</v>
      </c>
    </row>
    <row r="71" ht="25.5">
      <c r="A71" s="37" t="s">
        <v>110</v>
      </c>
      <c r="B71" s="56" t="s">
        <v>111</v>
      </c>
      <c r="C71" s="39" t="s">
        <v>112</v>
      </c>
      <c r="D71" s="40">
        <v>24552</v>
      </c>
      <c r="E71" s="40">
        <v>4712250</v>
      </c>
      <c r="F71" s="34">
        <v>2922050</v>
      </c>
      <c r="G71" s="40">
        <v>0</v>
      </c>
      <c r="H71" s="35">
        <f t="shared" si="1"/>
        <v>0</v>
      </c>
      <c r="I71" s="35">
        <f t="shared" si="2"/>
        <v>0</v>
      </c>
      <c r="J71" s="35">
        <f t="shared" si="3"/>
        <v>-24552</v>
      </c>
      <c r="K71" s="42">
        <f t="shared" si="4"/>
        <v>0</v>
      </c>
    </row>
    <row r="72" ht="38.25" hidden="1">
      <c r="A72" s="37"/>
      <c r="B72" s="56">
        <v>7540</v>
      </c>
      <c r="C72" s="39" t="s">
        <v>113</v>
      </c>
      <c r="D72" s="40">
        <v>0</v>
      </c>
      <c r="E72" s="40">
        <v>0</v>
      </c>
      <c r="F72" s="34">
        <f t="shared" si="11"/>
        <v>0</v>
      </c>
      <c r="G72" s="40">
        <v>0</v>
      </c>
      <c r="H72" s="35" t="e">
        <f t="shared" si="1"/>
        <v>#DIV/0!</v>
      </c>
      <c r="I72" s="35" t="e">
        <f t="shared" si="2"/>
        <v>#DIV/0!</v>
      </c>
      <c r="J72" s="35">
        <f t="shared" si="3"/>
        <v>0</v>
      </c>
      <c r="K72" s="42" t="e">
        <f t="shared" si="4"/>
        <v>#DIV/0!</v>
      </c>
    </row>
    <row r="73" ht="12.75" hidden="1" customHeight="1">
      <c r="A73" s="37" t="s">
        <v>114</v>
      </c>
      <c r="B73" s="56">
        <v>7640</v>
      </c>
      <c r="C73" s="39" t="s">
        <v>115</v>
      </c>
      <c r="D73" s="40">
        <v>0</v>
      </c>
      <c r="E73" s="40">
        <v>0</v>
      </c>
      <c r="F73" s="34">
        <f t="shared" si="11"/>
        <v>0</v>
      </c>
      <c r="G73" s="40">
        <v>0</v>
      </c>
      <c r="H73" s="35" t="e">
        <f t="shared" si="1"/>
        <v>#DIV/0!</v>
      </c>
      <c r="I73" s="35" t="e">
        <f t="shared" si="2"/>
        <v>#DIV/0!</v>
      </c>
      <c r="J73" s="35">
        <f t="shared" si="3"/>
        <v>0</v>
      </c>
      <c r="K73" s="42" t="e">
        <f t="shared" si="4"/>
        <v>#DIV/0!</v>
      </c>
    </row>
    <row r="74" ht="26.25">
      <c r="A74" s="43" t="s">
        <v>116</v>
      </c>
      <c r="B74" s="73">
        <v>7680</v>
      </c>
      <c r="C74" s="45" t="s">
        <v>117</v>
      </c>
      <c r="D74" s="46">
        <v>0</v>
      </c>
      <c r="E74" s="46">
        <v>60000</v>
      </c>
      <c r="F74" s="34">
        <f t="shared" si="11"/>
        <v>60000</v>
      </c>
      <c r="G74" s="46">
        <v>33581</v>
      </c>
      <c r="H74" s="35">
        <f t="shared" si="1"/>
        <v>55.968333333333334</v>
      </c>
      <c r="I74" s="35">
        <f t="shared" si="2"/>
        <v>55.968333333333334</v>
      </c>
      <c r="J74" s="35">
        <f t="shared" si="3"/>
        <v>33581</v>
      </c>
      <c r="K74" s="42" t="e">
        <f t="shared" si="4"/>
        <v>#DIV/0!</v>
      </c>
    </row>
    <row r="75" ht="39" hidden="1">
      <c r="A75" s="74"/>
      <c r="B75" s="75">
        <v>7700</v>
      </c>
      <c r="C75" s="76" t="s">
        <v>118</v>
      </c>
      <c r="D75" s="77">
        <v>0</v>
      </c>
      <c r="E75" s="77">
        <v>0</v>
      </c>
      <c r="F75" s="34">
        <f t="shared" si="11"/>
        <v>0</v>
      </c>
      <c r="G75" s="77">
        <v>0</v>
      </c>
      <c r="H75" s="35" t="e">
        <f t="shared" si="1"/>
        <v>#DIV/0!</v>
      </c>
      <c r="I75" s="35" t="e">
        <f t="shared" si="2"/>
        <v>#DIV/0!</v>
      </c>
      <c r="J75" s="35">
        <f t="shared" si="3"/>
        <v>0</v>
      </c>
      <c r="K75" s="42" t="e">
        <f t="shared" si="4"/>
        <v>#DIV/0!</v>
      </c>
    </row>
    <row r="76" s="65" customFormat="1" ht="13.5">
      <c r="A76" s="49">
        <v>8000</v>
      </c>
      <c r="B76" s="50"/>
      <c r="C76" s="51" t="s">
        <v>119</v>
      </c>
      <c r="D76" s="66">
        <f>SUM(D77:D82)</f>
        <v>457716.13</v>
      </c>
      <c r="E76" s="66">
        <f>SUM(E77:E82)</f>
        <v>18862578</v>
      </c>
      <c r="F76" s="66">
        <f t="shared" ref="F76:G76" si="12">SUM(F77:F82)</f>
        <v>9112645</v>
      </c>
      <c r="G76" s="66">
        <f t="shared" si="12"/>
        <v>2751954.21</v>
      </c>
      <c r="H76" s="28">
        <f t="shared" si="1"/>
        <v>14.589491478842392</v>
      </c>
      <c r="I76" s="28">
        <f t="shared" si="2"/>
        <v>30.199291314431758</v>
      </c>
      <c r="J76" s="28">
        <f t="shared" si="3"/>
        <v>2294238.0800000001</v>
      </c>
      <c r="K76" s="30">
        <f t="shared" si="4"/>
        <v>601.23601280994842</v>
      </c>
    </row>
    <row r="77" ht="25.5">
      <c r="A77" s="31" t="s">
        <v>120</v>
      </c>
      <c r="B77" s="54">
        <v>8110</v>
      </c>
      <c r="C77" s="33" t="s">
        <v>121</v>
      </c>
      <c r="D77" s="34">
        <v>0</v>
      </c>
      <c r="E77" s="34">
        <v>319877</v>
      </c>
      <c r="F77" s="34">
        <v>319877</v>
      </c>
      <c r="G77" s="34">
        <v>266837</v>
      </c>
      <c r="H77" s="35">
        <f t="shared" ref="H77:H132" si="13">G77/E77*100</f>
        <v>83.41862653457423</v>
      </c>
      <c r="I77" s="35">
        <f t="shared" ref="I77:I88" si="14">G77/F77*100</f>
        <v>83.41862653457423</v>
      </c>
      <c r="J77" s="35">
        <f t="shared" ref="J77:J132" si="15">G77-D77</f>
        <v>266837</v>
      </c>
      <c r="K77" s="42" t="e">
        <f t="shared" ref="K77:K132" si="16">G77/D77*100</f>
        <v>#DIV/0!</v>
      </c>
    </row>
    <row r="78">
      <c r="A78" s="37" t="s">
        <v>122</v>
      </c>
      <c r="B78" s="56">
        <v>8130</v>
      </c>
      <c r="C78" s="39" t="s">
        <v>123</v>
      </c>
      <c r="D78" s="40">
        <v>457716.13</v>
      </c>
      <c r="E78" s="40">
        <v>3040785</v>
      </c>
      <c r="F78" s="34">
        <v>1121100</v>
      </c>
      <c r="G78" s="40">
        <v>544882.91000000003</v>
      </c>
      <c r="H78" s="35">
        <f t="shared" si="13"/>
        <v>17.919152784560566</v>
      </c>
      <c r="I78" s="35">
        <f t="shared" si="14"/>
        <v>48.602525198465798</v>
      </c>
      <c r="J78" s="35">
        <f t="shared" si="15"/>
        <v>87166.780000000028</v>
      </c>
      <c r="K78" s="42">
        <f t="shared" si="16"/>
        <v>119.04385148061093</v>
      </c>
    </row>
    <row r="79" ht="25.5">
      <c r="A79" s="43"/>
      <c r="B79" s="73">
        <v>8220</v>
      </c>
      <c r="C79" s="39" t="s">
        <v>124</v>
      </c>
      <c r="D79" s="46">
        <v>0</v>
      </c>
      <c r="E79" s="46">
        <v>572000</v>
      </c>
      <c r="F79" s="34">
        <v>262000</v>
      </c>
      <c r="G79" s="46">
        <v>191352</v>
      </c>
      <c r="H79" s="35">
        <f t="shared" si="13"/>
        <v>33.453146853146855</v>
      </c>
      <c r="I79" s="35">
        <f t="shared" si="14"/>
        <v>73.035114503816786</v>
      </c>
      <c r="J79" s="35">
        <f t="shared" si="15"/>
        <v>191352</v>
      </c>
      <c r="K79" s="42" t="e">
        <f t="shared" si="16"/>
        <v>#DIV/0!</v>
      </c>
    </row>
    <row r="80">
      <c r="A80" s="55">
        <v>8230</v>
      </c>
      <c r="B80" s="73">
        <v>8230</v>
      </c>
      <c r="C80" s="39" t="s">
        <v>125</v>
      </c>
      <c r="D80" s="46">
        <v>0</v>
      </c>
      <c r="E80" s="46">
        <v>12931186</v>
      </c>
      <c r="F80" s="34">
        <v>5410938</v>
      </c>
      <c r="G80" s="46">
        <v>1748882.3</v>
      </c>
      <c r="H80" s="35">
        <f t="shared" si="13"/>
        <v>13.524531315225069</v>
      </c>
      <c r="I80" s="35">
        <f t="shared" si="14"/>
        <v>32.321240790413789</v>
      </c>
      <c r="J80" s="35">
        <f t="shared" si="15"/>
        <v>1748882.3</v>
      </c>
      <c r="K80" s="42" t="e">
        <f t="shared" si="16"/>
        <v>#DIV/0!</v>
      </c>
    </row>
    <row r="81" ht="25.5" hidden="1">
      <c r="A81" s="55">
        <v>8330</v>
      </c>
      <c r="B81" s="73">
        <v>8330</v>
      </c>
      <c r="C81" s="39" t="s">
        <v>126</v>
      </c>
      <c r="D81" s="46">
        <v>0</v>
      </c>
      <c r="E81" s="46">
        <v>0</v>
      </c>
      <c r="F81" s="34">
        <f t="shared" ref="F81:F82" si="17">E81</f>
        <v>0</v>
      </c>
      <c r="G81" s="46">
        <v>0</v>
      </c>
      <c r="H81" s="35" t="e">
        <f t="shared" si="13"/>
        <v>#DIV/0!</v>
      </c>
      <c r="I81" s="35" t="e">
        <f t="shared" si="14"/>
        <v>#DIV/0!</v>
      </c>
      <c r="J81" s="35">
        <f t="shared" si="15"/>
        <v>0</v>
      </c>
      <c r="K81" s="42" t="e">
        <f t="shared" si="16"/>
        <v>#DIV/0!</v>
      </c>
    </row>
    <row r="82" ht="13.5">
      <c r="A82" s="43" t="s">
        <v>127</v>
      </c>
      <c r="B82" s="73">
        <v>8710</v>
      </c>
      <c r="C82" s="45" t="s">
        <v>128</v>
      </c>
      <c r="D82" s="46">
        <v>0</v>
      </c>
      <c r="E82" s="46">
        <v>1998730</v>
      </c>
      <c r="F82" s="34">
        <f t="shared" si="17"/>
        <v>1998730</v>
      </c>
      <c r="G82" s="46">
        <v>0</v>
      </c>
      <c r="H82" s="35">
        <f t="shared" si="13"/>
        <v>0</v>
      </c>
      <c r="I82" s="35">
        <f t="shared" si="14"/>
        <v>0</v>
      </c>
      <c r="J82" s="35">
        <f t="shared" si="15"/>
        <v>0</v>
      </c>
      <c r="K82" s="42" t="e">
        <f t="shared" si="16"/>
        <v>#DIV/0!</v>
      </c>
    </row>
    <row r="83" s="65" customFormat="1" ht="13.5">
      <c r="A83" s="49">
        <v>9000</v>
      </c>
      <c r="B83" s="50"/>
      <c r="C83" s="51" t="s">
        <v>129</v>
      </c>
      <c r="D83" s="66">
        <f>SUM(D84:D85)</f>
        <v>430000</v>
      </c>
      <c r="E83" s="66">
        <f>SUM(E84:E85)</f>
        <v>3420000</v>
      </c>
      <c r="F83" s="66">
        <f>SUM(F84:F85)</f>
        <v>1200000</v>
      </c>
      <c r="G83" s="66">
        <f>SUM(G84:G85)</f>
        <v>1200000</v>
      </c>
      <c r="H83" s="28">
        <f t="shared" si="13"/>
        <v>35.087719298245609</v>
      </c>
      <c r="I83" s="28">
        <f t="shared" si="14"/>
        <v>100</v>
      </c>
      <c r="J83" s="28">
        <f t="shared" si="15"/>
        <v>770000</v>
      </c>
      <c r="K83" s="30">
        <f t="shared" si="16"/>
        <v>279.06976744186045</v>
      </c>
    </row>
    <row r="84">
      <c r="A84" s="31" t="s">
        <v>130</v>
      </c>
      <c r="B84" s="56">
        <v>9770</v>
      </c>
      <c r="C84" s="39" t="s">
        <v>131</v>
      </c>
      <c r="D84" s="40">
        <v>430000</v>
      </c>
      <c r="E84" s="40">
        <v>3140000</v>
      </c>
      <c r="F84" s="40">
        <v>920000</v>
      </c>
      <c r="G84" s="40">
        <v>920000</v>
      </c>
      <c r="H84" s="41">
        <f t="shared" si="13"/>
        <v>29.29936305732484</v>
      </c>
      <c r="I84" s="41">
        <f t="shared" si="14"/>
        <v>100</v>
      </c>
      <c r="J84" s="41">
        <f t="shared" si="15"/>
        <v>490000</v>
      </c>
      <c r="K84" s="42">
        <f t="shared" si="16"/>
        <v>213.95348837209301</v>
      </c>
    </row>
    <row r="85" ht="39">
      <c r="A85" s="37" t="s">
        <v>132</v>
      </c>
      <c r="B85" s="60">
        <v>9800</v>
      </c>
      <c r="C85" s="33" t="s">
        <v>133</v>
      </c>
      <c r="D85" s="62">
        <v>0</v>
      </c>
      <c r="E85" s="62">
        <v>280000</v>
      </c>
      <c r="F85" s="40">
        <f>E85</f>
        <v>280000</v>
      </c>
      <c r="G85" s="62">
        <v>280000</v>
      </c>
      <c r="H85" s="78">
        <f t="shared" si="13"/>
        <v>100</v>
      </c>
      <c r="I85" s="78">
        <f t="shared" si="14"/>
        <v>100</v>
      </c>
      <c r="J85" s="41">
        <f t="shared" si="15"/>
        <v>280000</v>
      </c>
      <c r="K85" s="42" t="e">
        <f t="shared" si="16"/>
        <v>#DIV/0!</v>
      </c>
    </row>
    <row r="86" ht="16.5">
      <c r="A86" s="69">
        <v>9800</v>
      </c>
      <c r="B86" s="79"/>
      <c r="C86" s="80" t="s">
        <v>134</v>
      </c>
      <c r="D86" s="81">
        <f>D13+D17+D39+D49+D55+D59+D66+D76+D83+D35</f>
        <v>39163888.670000002</v>
      </c>
      <c r="E86" s="81">
        <f>E13+E17+E39+E49+E55+E59+E66+E76+E83+E35</f>
        <v>246910533.81999999</v>
      </c>
      <c r="F86" s="81">
        <f>F13+F17+F39+F49+F55+F59+F66+F76+F83+F35</f>
        <v>86849477.819999993</v>
      </c>
      <c r="G86" s="81">
        <f>G13+G17+G39+G49+G55+G59+G66+G76+G83+G35</f>
        <v>54924128.670000002</v>
      </c>
      <c r="H86" s="82">
        <f t="shared" si="13"/>
        <v>22.244546565210616</v>
      </c>
      <c r="I86" s="82">
        <f t="shared" si="14"/>
        <v>63.240597466611234</v>
      </c>
      <c r="J86" s="82">
        <f t="shared" si="15"/>
        <v>15760240</v>
      </c>
      <c r="K86" s="83">
        <f t="shared" si="16"/>
        <v>140.24176488907375</v>
      </c>
    </row>
    <row r="87" ht="16.5">
      <c r="A87" s="84" t="s">
        <v>135</v>
      </c>
      <c r="B87" s="85"/>
      <c r="C87" s="86" t="s">
        <v>136</v>
      </c>
      <c r="D87" s="87"/>
      <c r="E87" s="87"/>
      <c r="F87" s="87"/>
      <c r="G87" s="87"/>
      <c r="H87" s="88"/>
      <c r="I87" s="88"/>
      <c r="J87" s="88"/>
      <c r="K87" s="89"/>
    </row>
    <row r="88" s="90" customFormat="1" ht="26.25">
      <c r="A88" s="91"/>
      <c r="B88" s="92">
        <v>8831</v>
      </c>
      <c r="C88" s="93" t="s">
        <v>137</v>
      </c>
      <c r="D88" s="94">
        <v>0</v>
      </c>
      <c r="E88" s="94">
        <v>247500</v>
      </c>
      <c r="F88" s="94">
        <v>61875</v>
      </c>
      <c r="G88" s="94">
        <v>0</v>
      </c>
      <c r="H88" s="78">
        <f t="shared" si="13"/>
        <v>0</v>
      </c>
      <c r="I88" s="78">
        <f t="shared" si="14"/>
        <v>0</v>
      </c>
      <c r="J88" s="41">
        <f t="shared" si="15"/>
        <v>0</v>
      </c>
      <c r="K88" s="42" t="e">
        <f t="shared" si="16"/>
        <v>#DIV/0!</v>
      </c>
    </row>
    <row r="89" ht="13.5">
      <c r="A89" s="95">
        <v>8831</v>
      </c>
      <c r="B89" s="96"/>
      <c r="C89" s="97" t="s">
        <v>138</v>
      </c>
      <c r="D89" s="98"/>
      <c r="E89" s="98"/>
      <c r="F89" s="98"/>
      <c r="G89" s="99"/>
      <c r="H89" s="100"/>
      <c r="I89" s="100"/>
      <c r="J89" s="100"/>
      <c r="K89" s="101"/>
    </row>
    <row r="90" s="65" customFormat="1" ht="15.75" customHeight="1">
      <c r="A90" s="102"/>
      <c r="B90" s="103">
        <v>200000</v>
      </c>
      <c r="C90" s="104" t="s">
        <v>139</v>
      </c>
      <c r="D90" s="105"/>
      <c r="E90" s="105">
        <f>E91</f>
        <v>2159253.8200000003</v>
      </c>
      <c r="F90" s="105"/>
      <c r="G90" s="105">
        <f>G91</f>
        <v>14074399.029999999</v>
      </c>
      <c r="H90" s="106">
        <f t="shared" si="13"/>
        <v>651.81772053088218</v>
      </c>
      <c r="I90" s="106"/>
      <c r="J90" s="106"/>
      <c r="K90" s="107"/>
    </row>
    <row r="91" s="65" customFormat="1">
      <c r="A91" s="108">
        <v>200000</v>
      </c>
      <c r="B91" s="109">
        <v>208000</v>
      </c>
      <c r="C91" s="110" t="s">
        <v>140</v>
      </c>
      <c r="D91" s="111"/>
      <c r="E91" s="111">
        <f>E92+E95</f>
        <v>2159253.8200000003</v>
      </c>
      <c r="F91" s="105"/>
      <c r="G91" s="111">
        <f>G92+G95</f>
        <v>14074399.029999999</v>
      </c>
      <c r="H91" s="106">
        <f t="shared" si="13"/>
        <v>651.81772053088218</v>
      </c>
      <c r="I91" s="106"/>
      <c r="J91" s="106"/>
      <c r="K91" s="107"/>
    </row>
    <row r="92">
      <c r="A92" s="112">
        <v>208000</v>
      </c>
      <c r="B92" s="113">
        <v>208100</v>
      </c>
      <c r="C92" s="114" t="s">
        <v>141</v>
      </c>
      <c r="D92" s="115"/>
      <c r="E92" s="115">
        <v>7441620.4400000004</v>
      </c>
      <c r="F92" s="116"/>
      <c r="G92" s="115">
        <v>14924521.029999999</v>
      </c>
      <c r="H92" s="41">
        <f t="shared" si="13"/>
        <v>200.55471990721418</v>
      </c>
      <c r="I92" s="41"/>
      <c r="J92" s="41"/>
      <c r="K92" s="117"/>
    </row>
    <row r="93">
      <c r="A93" s="118">
        <v>208100</v>
      </c>
      <c r="B93" s="113">
        <v>208200</v>
      </c>
      <c r="C93" s="114" t="s">
        <v>142</v>
      </c>
      <c r="D93" s="115"/>
      <c r="E93" s="115">
        <v>0</v>
      </c>
      <c r="F93" s="116"/>
      <c r="G93" s="115">
        <v>24258510.289999999</v>
      </c>
      <c r="H93" s="41" t="e">
        <f t="shared" si="13"/>
        <v>#DIV/0!</v>
      </c>
      <c r="I93" s="41"/>
      <c r="J93" s="41"/>
      <c r="K93" s="117"/>
    </row>
    <row r="94">
      <c r="A94" s="118"/>
      <c r="B94" s="113">
        <v>208340</v>
      </c>
      <c r="C94" s="114" t="s">
        <v>143</v>
      </c>
      <c r="D94" s="115"/>
      <c r="E94" s="115"/>
      <c r="F94" s="116"/>
      <c r="G94" s="115">
        <v>-156610.78</v>
      </c>
      <c r="H94" s="41" t="e">
        <f t="shared" si="13"/>
        <v>#DIV/0!</v>
      </c>
      <c r="I94" s="41"/>
      <c r="J94" s="41"/>
      <c r="K94" s="117"/>
    </row>
    <row r="95" ht="25.5">
      <c r="A95" s="118"/>
      <c r="B95" s="113">
        <v>208400</v>
      </c>
      <c r="C95" s="114" t="s">
        <v>144</v>
      </c>
      <c r="D95" s="115"/>
      <c r="E95" s="115">
        <v>-5282366.6200000001</v>
      </c>
      <c r="F95" s="116"/>
      <c r="G95" s="115">
        <v>-850122</v>
      </c>
      <c r="H95" s="41">
        <f t="shared" si="13"/>
        <v>16.093581933167673</v>
      </c>
      <c r="I95" s="41"/>
      <c r="J95" s="41"/>
      <c r="K95" s="117"/>
    </row>
    <row r="96" s="65" customFormat="1">
      <c r="A96" s="112">
        <v>208400</v>
      </c>
      <c r="B96" s="109">
        <v>600000</v>
      </c>
      <c r="C96" s="110" t="s">
        <v>145</v>
      </c>
      <c r="D96" s="111"/>
      <c r="E96" s="111">
        <f>E97</f>
        <v>2159253.8200000003</v>
      </c>
      <c r="F96" s="105"/>
      <c r="G96" s="111">
        <f>G97</f>
        <v>14074399.029999999</v>
      </c>
      <c r="H96" s="106">
        <f t="shared" si="13"/>
        <v>651.81772053088218</v>
      </c>
      <c r="I96" s="106"/>
      <c r="J96" s="106"/>
      <c r="K96" s="107"/>
    </row>
    <row r="97" s="65" customFormat="1">
      <c r="A97" s="112">
        <v>600000</v>
      </c>
      <c r="B97" s="109">
        <v>602000</v>
      </c>
      <c r="C97" s="110" t="s">
        <v>146</v>
      </c>
      <c r="D97" s="111"/>
      <c r="E97" s="111">
        <f>E98+E101</f>
        <v>2159253.8200000003</v>
      </c>
      <c r="F97" s="105"/>
      <c r="G97" s="111">
        <f>G98+G101</f>
        <v>14074399.029999999</v>
      </c>
      <c r="H97" s="106">
        <f t="shared" si="13"/>
        <v>651.81772053088218</v>
      </c>
      <c r="I97" s="106"/>
      <c r="J97" s="106"/>
      <c r="K97" s="107"/>
    </row>
    <row r="98">
      <c r="A98" s="112">
        <v>602000</v>
      </c>
      <c r="B98" s="113">
        <v>602100</v>
      </c>
      <c r="C98" s="114" t="s">
        <v>141</v>
      </c>
      <c r="D98" s="115"/>
      <c r="E98" s="115">
        <v>7441620.4400000004</v>
      </c>
      <c r="F98" s="116"/>
      <c r="G98" s="115">
        <v>14924521.029999999</v>
      </c>
      <c r="H98" s="41">
        <f t="shared" si="13"/>
        <v>200.55471990721418</v>
      </c>
      <c r="I98" s="41"/>
      <c r="J98" s="41"/>
      <c r="K98" s="117"/>
    </row>
    <row r="99">
      <c r="A99" s="118">
        <v>602100</v>
      </c>
      <c r="B99" s="113">
        <v>602200</v>
      </c>
      <c r="C99" s="114" t="s">
        <v>142</v>
      </c>
      <c r="D99" s="115"/>
      <c r="E99" s="115">
        <v>0</v>
      </c>
      <c r="F99" s="116"/>
      <c r="G99" s="115">
        <v>24258510.289999999</v>
      </c>
      <c r="H99" s="41" t="e">
        <f t="shared" si="13"/>
        <v>#DIV/0!</v>
      </c>
      <c r="I99" s="41"/>
      <c r="J99" s="41"/>
      <c r="K99" s="117"/>
    </row>
    <row r="100">
      <c r="A100" s="118"/>
      <c r="B100" s="113">
        <v>602304</v>
      </c>
      <c r="C100" s="114" t="s">
        <v>143</v>
      </c>
      <c r="D100" s="115"/>
      <c r="E100" s="115"/>
      <c r="F100" s="116"/>
      <c r="G100" s="115">
        <v>-156610.78</v>
      </c>
      <c r="H100" s="41" t="e">
        <f t="shared" si="13"/>
        <v>#DIV/0!</v>
      </c>
      <c r="I100" s="41"/>
      <c r="J100" s="41"/>
      <c r="K100" s="117"/>
    </row>
    <row r="101" ht="26.25">
      <c r="A101" s="118"/>
      <c r="B101" s="113">
        <v>602400</v>
      </c>
      <c r="C101" s="114" t="s">
        <v>144</v>
      </c>
      <c r="D101" s="115"/>
      <c r="E101" s="115">
        <v>-5282366.6200000001</v>
      </c>
      <c r="F101" s="116"/>
      <c r="G101" s="115">
        <v>-850122</v>
      </c>
      <c r="H101" s="41">
        <f t="shared" si="13"/>
        <v>16.093581933167673</v>
      </c>
      <c r="I101" s="41"/>
      <c r="J101" s="41"/>
      <c r="K101" s="117"/>
    </row>
    <row r="102" ht="13.5">
      <c r="A102" s="118">
        <v>602400</v>
      </c>
      <c r="B102" s="119"/>
      <c r="C102" s="120" t="s">
        <v>147</v>
      </c>
      <c r="D102" s="121"/>
      <c r="E102" s="121"/>
      <c r="F102" s="121"/>
      <c r="G102" s="121"/>
      <c r="H102" s="122"/>
      <c r="I102" s="122"/>
      <c r="J102" s="122"/>
      <c r="K102" s="123"/>
    </row>
    <row r="103" ht="28.5" customHeight="1">
      <c r="A103" s="124"/>
      <c r="B103" s="125"/>
      <c r="C103" s="51" t="s">
        <v>23</v>
      </c>
      <c r="D103" s="66">
        <f>D104+D105+D106</f>
        <v>646450</v>
      </c>
      <c r="E103" s="66">
        <f>E104+E105+E106</f>
        <v>2559357.0299999998</v>
      </c>
      <c r="F103" s="66">
        <f t="shared" ref="F103:G103" si="18">F104+F105+F106</f>
        <v>662339.26000000001</v>
      </c>
      <c r="G103" s="66">
        <f t="shared" si="18"/>
        <v>2559357.0299999998</v>
      </c>
      <c r="H103" s="28">
        <f>G103/E103*100</f>
        <v>100</v>
      </c>
      <c r="I103" s="28">
        <f t="shared" ref="I103:I153" si="19">G103/F103*100</f>
        <v>386.41179597295803</v>
      </c>
      <c r="J103" s="28">
        <f>G103-D103</f>
        <v>1912907.0299999998</v>
      </c>
      <c r="K103" s="30">
        <f>G103/D103*100</f>
        <v>395.90951040297006</v>
      </c>
    </row>
    <row r="104" s="126" customFormat="1" ht="51.75">
      <c r="A104" s="127" t="s">
        <v>22</v>
      </c>
      <c r="B104" s="32" t="s">
        <v>24</v>
      </c>
      <c r="C104" s="33" t="s">
        <v>25</v>
      </c>
      <c r="D104" s="34">
        <v>0</v>
      </c>
      <c r="E104" s="34">
        <v>30000</v>
      </c>
      <c r="F104" s="34">
        <f t="shared" ref="F104:F105" si="20">E104</f>
        <v>30000</v>
      </c>
      <c r="G104" s="34">
        <v>30000</v>
      </c>
      <c r="H104" s="128">
        <f t="shared" si="13"/>
        <v>100</v>
      </c>
      <c r="I104" s="129">
        <f t="shared" si="19"/>
        <v>100</v>
      </c>
      <c r="J104" s="128">
        <f t="shared" si="15"/>
        <v>30000</v>
      </c>
      <c r="K104" s="130" t="e">
        <f t="shared" si="16"/>
        <v>#DIV/0!</v>
      </c>
    </row>
    <row r="105" s="90" customFormat="1" ht="38.25" hidden="1">
      <c r="A105" s="31" t="s">
        <v>24</v>
      </c>
      <c r="B105" s="38" t="s">
        <v>26</v>
      </c>
      <c r="C105" s="39" t="s">
        <v>27</v>
      </c>
      <c r="D105" s="40">
        <v>0</v>
      </c>
      <c r="E105" s="40">
        <v>0</v>
      </c>
      <c r="F105" s="34">
        <f t="shared" si="20"/>
        <v>0</v>
      </c>
      <c r="G105" s="40">
        <v>0</v>
      </c>
      <c r="H105" s="131" t="e">
        <f t="shared" si="13"/>
        <v>#DIV/0!</v>
      </c>
      <c r="I105" s="132" t="e">
        <f t="shared" si="19"/>
        <v>#DIV/0!</v>
      </c>
      <c r="J105" s="131">
        <f t="shared" si="15"/>
        <v>0</v>
      </c>
      <c r="K105" s="133" t="e">
        <f t="shared" si="16"/>
        <v>#DIV/0!</v>
      </c>
    </row>
    <row r="106" ht="13.5">
      <c r="A106" s="37" t="s">
        <v>26</v>
      </c>
      <c r="B106" s="134" t="s">
        <v>28</v>
      </c>
      <c r="C106" s="61" t="s">
        <v>29</v>
      </c>
      <c r="D106" s="62">
        <v>646450</v>
      </c>
      <c r="E106" s="62">
        <v>2529357.0299999998</v>
      </c>
      <c r="F106" s="34">
        <v>632339.26000000001</v>
      </c>
      <c r="G106" s="62">
        <v>2529357.0299999998</v>
      </c>
      <c r="H106" s="135">
        <f t="shared" si="13"/>
        <v>100</v>
      </c>
      <c r="I106" s="136">
        <f t="shared" si="19"/>
        <v>399.99999841857039</v>
      </c>
      <c r="J106" s="135">
        <f t="shared" si="15"/>
        <v>1882907.0299999998</v>
      </c>
      <c r="K106" s="137">
        <f t="shared" si="16"/>
        <v>391.26878026142776</v>
      </c>
    </row>
    <row r="107" ht="13.5">
      <c r="A107" s="138" t="s">
        <v>28</v>
      </c>
      <c r="B107" s="50"/>
      <c r="C107" s="51" t="s">
        <v>30</v>
      </c>
      <c r="D107" s="139">
        <f>D108+D109+D112+D110+D111+D113+D114+D115</f>
        <v>74499.98000000001</v>
      </c>
      <c r="E107" s="139">
        <f>E108+E109+E112+E110+E111+E113+E114+E115</f>
        <v>6859974.290000001</v>
      </c>
      <c r="F107" s="139">
        <f>F108+F109+F112+F110+F111+F113+F114+F115</f>
        <v>1771243.5800000001</v>
      </c>
      <c r="G107" s="139">
        <f>G108+G109+G112+G110+G111+G113+G114+G115</f>
        <v>1400625.5600000001</v>
      </c>
      <c r="H107" s="28">
        <f t="shared" si="13"/>
        <v>20.417358736194331</v>
      </c>
      <c r="I107" s="67">
        <f t="shared" si="19"/>
        <v>79.075829875414428</v>
      </c>
      <c r="J107" s="28">
        <f t="shared" si="15"/>
        <v>1326125.5800000001</v>
      </c>
      <c r="K107" s="30">
        <f t="shared" si="16"/>
        <v>1880.0348134321646</v>
      </c>
    </row>
    <row r="108" s="90" customFormat="1" ht="13.5">
      <c r="A108" s="140">
        <v>1000</v>
      </c>
      <c r="B108" s="54">
        <v>1010</v>
      </c>
      <c r="C108" s="33" t="s">
        <v>32</v>
      </c>
      <c r="D108" s="34">
        <v>31794.25</v>
      </c>
      <c r="E108" s="34">
        <v>1614615.52</v>
      </c>
      <c r="F108" s="34">
        <v>403653.88</v>
      </c>
      <c r="G108" s="34">
        <v>303737.83000000002</v>
      </c>
      <c r="H108" s="128">
        <f t="shared" si="13"/>
        <v>18.811774458850735</v>
      </c>
      <c r="I108" s="129">
        <f t="shared" si="19"/>
        <v>75.24709783540294</v>
      </c>
      <c r="J108" s="128">
        <f t="shared" si="15"/>
        <v>271943.58000000002</v>
      </c>
      <c r="K108" s="141">
        <f t="shared" si="16"/>
        <v>955.32314805350018</v>
      </c>
    </row>
    <row r="109" s="90" customFormat="1" ht="25.5">
      <c r="A109" s="31" t="s">
        <v>31</v>
      </c>
      <c r="B109" s="56">
        <v>1021</v>
      </c>
      <c r="C109" s="39" t="s">
        <v>34</v>
      </c>
      <c r="D109" s="40">
        <v>42705.730000000003</v>
      </c>
      <c r="E109" s="40">
        <v>4554393.7999999998</v>
      </c>
      <c r="F109" s="34">
        <v>1138598.45</v>
      </c>
      <c r="G109" s="40">
        <v>851305.18999999994</v>
      </c>
      <c r="H109" s="131">
        <f t="shared" si="13"/>
        <v>18.691953910529215</v>
      </c>
      <c r="I109" s="132">
        <f t="shared" si="19"/>
        <v>74.767815642116858</v>
      </c>
      <c r="J109" s="131">
        <f t="shared" si="15"/>
        <v>808599.45999999996</v>
      </c>
      <c r="K109" s="142">
        <f t="shared" si="16"/>
        <v>1993.4214682666702</v>
      </c>
    </row>
    <row r="110" s="90" customFormat="1" ht="25.5" hidden="1">
      <c r="A110" s="37" t="s">
        <v>33</v>
      </c>
      <c r="B110" s="73">
        <v>1041</v>
      </c>
      <c r="C110" s="39" t="s">
        <v>148</v>
      </c>
      <c r="D110" s="46">
        <v>0</v>
      </c>
      <c r="E110" s="46">
        <v>0</v>
      </c>
      <c r="F110" s="34">
        <f t="shared" ref="F110:F115" si="21">E110</f>
        <v>0</v>
      </c>
      <c r="G110" s="46">
        <v>0</v>
      </c>
      <c r="H110" s="131" t="e">
        <f t="shared" si="13"/>
        <v>#DIV/0!</v>
      </c>
      <c r="I110" s="132" t="e">
        <f t="shared" si="19"/>
        <v>#DIV/0!</v>
      </c>
      <c r="J110" s="132">
        <f t="shared" si="15"/>
        <v>0</v>
      </c>
      <c r="K110" s="142" t="e">
        <f t="shared" si="16"/>
        <v>#DIV/0!</v>
      </c>
    </row>
    <row r="111" s="90" customFormat="1" ht="25.5">
      <c r="A111" s="58">
        <v>1020</v>
      </c>
      <c r="B111" s="73">
        <v>1070</v>
      </c>
      <c r="C111" s="39" t="s">
        <v>38</v>
      </c>
      <c r="D111" s="46">
        <v>0</v>
      </c>
      <c r="E111" s="46">
        <v>1817</v>
      </c>
      <c r="F111" s="34">
        <v>454.25</v>
      </c>
      <c r="G111" s="46">
        <v>1817</v>
      </c>
      <c r="H111" s="131">
        <f t="shared" si="13"/>
        <v>100</v>
      </c>
      <c r="I111" s="132">
        <f t="shared" si="19"/>
        <v>400</v>
      </c>
      <c r="J111" s="132">
        <f t="shared" si="15"/>
        <v>1817</v>
      </c>
      <c r="K111" s="142" t="e">
        <f t="shared" si="16"/>
        <v>#DIV/0!</v>
      </c>
    </row>
    <row r="112" s="90" customFormat="1">
      <c r="A112" s="53">
        <v>1020</v>
      </c>
      <c r="B112" s="56">
        <v>1080</v>
      </c>
      <c r="C112" s="39" t="s">
        <v>40</v>
      </c>
      <c r="D112" s="40">
        <v>0</v>
      </c>
      <c r="E112" s="40">
        <v>154898.03</v>
      </c>
      <c r="F112" s="34">
        <v>38724.510000000002</v>
      </c>
      <c r="G112" s="40">
        <v>39363.599999999999</v>
      </c>
      <c r="H112" s="131">
        <f t="shared" si="13"/>
        <v>25.41258917237359</v>
      </c>
      <c r="I112" s="132">
        <f t="shared" si="19"/>
        <v>101.65035012709005</v>
      </c>
      <c r="J112" s="132">
        <f t="shared" si="15"/>
        <v>39363.599999999999</v>
      </c>
      <c r="K112" s="142" t="e">
        <f t="shared" si="16"/>
        <v>#DIV/0!</v>
      </c>
    </row>
    <row r="113" s="90" customFormat="1">
      <c r="A113" s="55">
        <v>1090</v>
      </c>
      <c r="B113" s="56">
        <v>1141</v>
      </c>
      <c r="C113" s="39" t="s">
        <v>44</v>
      </c>
      <c r="D113" s="40">
        <v>0</v>
      </c>
      <c r="E113" s="40">
        <v>529249.93999999994</v>
      </c>
      <c r="F113" s="34">
        <v>188562.48999999999</v>
      </c>
      <c r="G113" s="40">
        <v>199401.94</v>
      </c>
      <c r="H113" s="132">
        <f t="shared" si="13"/>
        <v>37.676327370013503</v>
      </c>
      <c r="I113" s="132">
        <f t="shared" si="19"/>
        <v>105.74846566780063</v>
      </c>
      <c r="J113" s="132">
        <f t="shared" si="15"/>
        <v>199401.94</v>
      </c>
      <c r="K113" s="142" t="e">
        <f t="shared" si="16"/>
        <v>#DIV/0!</v>
      </c>
    </row>
    <row r="114" s="90" customFormat="1" ht="26.25">
      <c r="A114" s="58" t="s">
        <v>39</v>
      </c>
      <c r="B114" s="56">
        <v>1151</v>
      </c>
      <c r="C114" s="39" t="s">
        <v>48</v>
      </c>
      <c r="D114" s="40">
        <v>0</v>
      </c>
      <c r="E114" s="40">
        <v>5000</v>
      </c>
      <c r="F114" s="34">
        <v>1250</v>
      </c>
      <c r="G114" s="40">
        <v>5000</v>
      </c>
      <c r="H114" s="132">
        <f t="shared" si="13"/>
        <v>100</v>
      </c>
      <c r="I114" s="132">
        <f t="shared" si="19"/>
        <v>400</v>
      </c>
      <c r="J114" s="132">
        <f t="shared" si="15"/>
        <v>5000</v>
      </c>
      <c r="K114" s="142" t="e">
        <f t="shared" si="16"/>
        <v>#DIV/0!</v>
      </c>
    </row>
    <row r="115" s="90" customFormat="1" ht="39" hidden="1">
      <c r="A115" s="58">
        <v>1161</v>
      </c>
      <c r="B115" s="60">
        <v>1200</v>
      </c>
      <c r="C115" s="45" t="s">
        <v>54</v>
      </c>
      <c r="D115" s="62">
        <v>0</v>
      </c>
      <c r="E115" s="62">
        <v>0</v>
      </c>
      <c r="F115" s="34">
        <f t="shared" si="21"/>
        <v>0</v>
      </c>
      <c r="G115" s="62">
        <v>0</v>
      </c>
      <c r="H115" s="132" t="e">
        <f t="shared" si="13"/>
        <v>#DIV/0!</v>
      </c>
      <c r="I115" s="132" t="e">
        <f t="shared" si="19"/>
        <v>#DIV/0!</v>
      </c>
      <c r="J115" s="132">
        <f t="shared" si="15"/>
        <v>0</v>
      </c>
      <c r="K115" s="142" t="e">
        <f t="shared" si="16"/>
        <v>#DIV/0!</v>
      </c>
    </row>
    <row r="116" ht="13.5">
      <c r="A116" s="58">
        <v>1170</v>
      </c>
      <c r="B116" s="50"/>
      <c r="C116" s="51" t="s">
        <v>56</v>
      </c>
      <c r="D116" s="66">
        <f>D117+D118</f>
        <v>0</v>
      </c>
      <c r="E116" s="66">
        <f>E117+E118</f>
        <v>295780</v>
      </c>
      <c r="F116" s="66">
        <f t="shared" ref="F116:G116" si="22">F117+F118</f>
        <v>295780</v>
      </c>
      <c r="G116" s="66">
        <f t="shared" si="22"/>
        <v>0</v>
      </c>
      <c r="H116" s="143">
        <f t="shared" si="13"/>
        <v>0</v>
      </c>
      <c r="I116" s="143">
        <f t="shared" si="19"/>
        <v>0</v>
      </c>
      <c r="J116" s="143">
        <f t="shared" si="15"/>
        <v>0</v>
      </c>
      <c r="K116" s="144" t="e">
        <f t="shared" ref="K116:K118" si="23">G116/D116*100</f>
        <v>#DIV/0!</v>
      </c>
    </row>
    <row r="117" s="90" customFormat="1" ht="26.25" hidden="1">
      <c r="A117" s="145"/>
      <c r="B117" s="56">
        <v>2010</v>
      </c>
      <c r="C117" s="39" t="s">
        <v>57</v>
      </c>
      <c r="D117" s="40">
        <v>0</v>
      </c>
      <c r="E117" s="40">
        <v>0</v>
      </c>
      <c r="F117" s="40">
        <f t="shared" ref="F117:F118" si="24">E117</f>
        <v>0</v>
      </c>
      <c r="G117" s="40">
        <v>0</v>
      </c>
      <c r="H117" s="131" t="e">
        <f t="shared" ref="H117:H118" si="25">G117/E117*100</f>
        <v>#DIV/0!</v>
      </c>
      <c r="I117" s="131" t="e">
        <f t="shared" si="19"/>
        <v>#DIV/0!</v>
      </c>
      <c r="J117" s="131">
        <f t="shared" ref="J117:J118" si="26">G117-D117</f>
        <v>0</v>
      </c>
      <c r="K117" s="146" t="e">
        <f t="shared" si="23"/>
        <v>#DIV/0!</v>
      </c>
    </row>
    <row r="118" s="90" customFormat="1" ht="39">
      <c r="A118" s="140">
        <v>2000</v>
      </c>
      <c r="B118" s="60">
        <v>2111</v>
      </c>
      <c r="C118" s="61" t="s">
        <v>58</v>
      </c>
      <c r="D118" s="62">
        <v>0</v>
      </c>
      <c r="E118" s="62">
        <v>295780</v>
      </c>
      <c r="F118" s="40">
        <f t="shared" si="24"/>
        <v>295780</v>
      </c>
      <c r="G118" s="62">
        <v>0</v>
      </c>
      <c r="H118" s="131">
        <f t="shared" si="25"/>
        <v>0</v>
      </c>
      <c r="I118" s="131">
        <f t="shared" si="19"/>
        <v>0</v>
      </c>
      <c r="J118" s="131">
        <f t="shared" si="26"/>
        <v>0</v>
      </c>
      <c r="K118" s="146" t="e">
        <f t="shared" si="23"/>
        <v>#DIV/0!</v>
      </c>
    </row>
    <row r="119" ht="13.5">
      <c r="A119" s="58">
        <v>2111</v>
      </c>
      <c r="B119" s="50"/>
      <c r="C119" s="51" t="s">
        <v>60</v>
      </c>
      <c r="D119" s="139">
        <f>D120+D121+D122</f>
        <v>145009.14000000001</v>
      </c>
      <c r="E119" s="139">
        <f>E120+E121+E122</f>
        <v>1231741.6000000001</v>
      </c>
      <c r="F119" s="139">
        <f t="shared" ref="F119:G119" si="27">F120+F121+F122</f>
        <v>307935.40000000002</v>
      </c>
      <c r="G119" s="139">
        <f t="shared" si="27"/>
        <v>617822.56000000006</v>
      </c>
      <c r="H119" s="28">
        <f t="shared" si="13"/>
        <v>50.158455312380454</v>
      </c>
      <c r="I119" s="28"/>
      <c r="J119" s="28">
        <f t="shared" si="15"/>
        <v>472813.42000000004</v>
      </c>
      <c r="K119" s="30">
        <f t="shared" si="16"/>
        <v>426.05766781321506</v>
      </c>
    </row>
    <row r="120" s="90" customFormat="1" ht="51.75">
      <c r="A120" s="145"/>
      <c r="B120" s="54">
        <v>3104</v>
      </c>
      <c r="C120" s="33" t="s">
        <v>65</v>
      </c>
      <c r="D120" s="34">
        <v>145009.14000000001</v>
      </c>
      <c r="E120" s="34">
        <v>1006500</v>
      </c>
      <c r="F120" s="34">
        <v>251625</v>
      </c>
      <c r="G120" s="34">
        <v>392580.96000000002</v>
      </c>
      <c r="H120" s="128">
        <f t="shared" si="13"/>
        <v>39.004566318926976</v>
      </c>
      <c r="I120" s="128">
        <f t="shared" si="19"/>
        <v>156.0182652757079</v>
      </c>
      <c r="J120" s="128">
        <f t="shared" si="15"/>
        <v>247571.82000000001</v>
      </c>
      <c r="K120" s="141">
        <f t="shared" si="16"/>
        <v>270.72842442897047</v>
      </c>
    </row>
    <row r="121" s="90" customFormat="1" ht="26.25">
      <c r="A121" s="140">
        <v>3000</v>
      </c>
      <c r="B121" s="73">
        <v>3121</v>
      </c>
      <c r="C121" s="45" t="s">
        <v>67</v>
      </c>
      <c r="D121" s="46">
        <v>0</v>
      </c>
      <c r="E121" s="46">
        <v>225241.60000000001</v>
      </c>
      <c r="F121" s="34">
        <v>56310.400000000001</v>
      </c>
      <c r="G121" s="46">
        <v>225241.60000000001</v>
      </c>
      <c r="H121" s="132">
        <f t="shared" si="13"/>
        <v>100</v>
      </c>
      <c r="I121" s="129">
        <f t="shared" si="19"/>
        <v>400</v>
      </c>
      <c r="J121" s="132">
        <f t="shared" si="15"/>
        <v>225241.60000000001</v>
      </c>
      <c r="K121" s="147" t="e">
        <f t="shared" si="16"/>
        <v>#DIV/0!</v>
      </c>
    </row>
    <row r="122" s="90" customFormat="1" ht="26.25" hidden="1">
      <c r="A122" s="31" t="s">
        <v>64</v>
      </c>
      <c r="B122" s="75">
        <v>3242</v>
      </c>
      <c r="C122" s="76" t="s">
        <v>72</v>
      </c>
      <c r="D122" s="77">
        <v>0</v>
      </c>
      <c r="E122" s="77">
        <v>0</v>
      </c>
      <c r="F122" s="34">
        <f>E122</f>
        <v>0</v>
      </c>
      <c r="G122" s="77">
        <v>0</v>
      </c>
      <c r="H122" s="132" t="e">
        <f t="shared" si="13"/>
        <v>#DIV/0!</v>
      </c>
      <c r="I122" s="148" t="e">
        <f t="shared" si="19"/>
        <v>#DIV/0!</v>
      </c>
      <c r="J122" s="132">
        <f t="shared" si="15"/>
        <v>0</v>
      </c>
      <c r="K122" s="147"/>
    </row>
    <row r="123" ht="13.5">
      <c r="A123" s="43" t="s">
        <v>66</v>
      </c>
      <c r="B123" s="50"/>
      <c r="C123" s="51" t="s">
        <v>73</v>
      </c>
      <c r="D123" s="139">
        <f>D124+D125+D126+D127</f>
        <v>0</v>
      </c>
      <c r="E123" s="139">
        <f>E124+E125+E126+E127</f>
        <v>475987.08000000002</v>
      </c>
      <c r="F123" s="139">
        <f>F124+F125+F126+F127</f>
        <v>118996.77</v>
      </c>
      <c r="G123" s="139">
        <f>G124+G125+G126+G127</f>
        <v>97987.080000000002</v>
      </c>
      <c r="H123" s="28">
        <f t="shared" si="13"/>
        <v>20.586079773425784</v>
      </c>
      <c r="I123" s="28"/>
      <c r="J123" s="28">
        <f t="shared" si="15"/>
        <v>97987.080000000002</v>
      </c>
      <c r="K123" s="30" t="e">
        <f t="shared" si="16"/>
        <v>#DIV/0!</v>
      </c>
    </row>
    <row r="124" s="90" customFormat="1" ht="13.5">
      <c r="A124" s="74"/>
      <c r="B124" s="54">
        <v>4030</v>
      </c>
      <c r="C124" s="33" t="s">
        <v>75</v>
      </c>
      <c r="D124" s="34">
        <v>0</v>
      </c>
      <c r="E124" s="34">
        <v>23929.080000000002</v>
      </c>
      <c r="F124" s="34">
        <v>5982.2700000000004</v>
      </c>
      <c r="G124" s="34">
        <v>23929.080000000002</v>
      </c>
      <c r="H124" s="128">
        <f t="shared" si="13"/>
        <v>100</v>
      </c>
      <c r="I124" s="128">
        <f t="shared" si="19"/>
        <v>400</v>
      </c>
      <c r="J124" s="128">
        <f t="shared" si="15"/>
        <v>23929.080000000002</v>
      </c>
      <c r="K124" s="147" t="e">
        <f t="shared" si="16"/>
        <v>#DIV/0!</v>
      </c>
    </row>
    <row r="125" s="90" customFormat="1" ht="13.5">
      <c r="A125" s="140">
        <v>4000</v>
      </c>
      <c r="B125" s="56">
        <v>4040</v>
      </c>
      <c r="C125" s="39" t="s">
        <v>77</v>
      </c>
      <c r="D125" s="40">
        <v>0</v>
      </c>
      <c r="E125" s="40">
        <v>77558</v>
      </c>
      <c r="F125" s="34">
        <v>19389.5</v>
      </c>
      <c r="G125" s="40">
        <v>73558</v>
      </c>
      <c r="H125" s="128">
        <f t="shared" ref="H125:H130" si="28">G125/E125*100</f>
        <v>94.842569431909013</v>
      </c>
      <c r="I125" s="128">
        <f t="shared" si="19"/>
        <v>379.37027772763605</v>
      </c>
      <c r="J125" s="128">
        <f t="shared" ref="J125:J130" si="29">G125-D125</f>
        <v>73558</v>
      </c>
      <c r="K125" s="147" t="e">
        <f t="shared" ref="K125:K130" si="30">G125/D125*100</f>
        <v>#DIV/0!</v>
      </c>
    </row>
    <row r="126" s="90" customFormat="1" ht="26.25">
      <c r="A126" s="31" t="s">
        <v>74</v>
      </c>
      <c r="B126" s="73">
        <v>4060</v>
      </c>
      <c r="C126" s="45" t="s">
        <v>79</v>
      </c>
      <c r="D126" s="46">
        <v>0</v>
      </c>
      <c r="E126" s="46">
        <v>374500</v>
      </c>
      <c r="F126" s="34">
        <v>93625</v>
      </c>
      <c r="G126" s="46">
        <v>500</v>
      </c>
      <c r="H126" s="128">
        <f t="shared" si="28"/>
        <v>0.13351134846461948</v>
      </c>
      <c r="I126" s="128">
        <f t="shared" si="19"/>
        <v>0.53404539385847793</v>
      </c>
      <c r="J126" s="128">
        <f t="shared" si="29"/>
        <v>500</v>
      </c>
      <c r="K126" s="147" t="e">
        <f t="shared" si="30"/>
        <v>#DIV/0!</v>
      </c>
    </row>
    <row r="127" s="90" customFormat="1" ht="13.5" hidden="1">
      <c r="A127" s="37" t="s">
        <v>76</v>
      </c>
      <c r="B127" s="75">
        <v>4082</v>
      </c>
      <c r="C127" s="76" t="s">
        <v>83</v>
      </c>
      <c r="D127" s="77">
        <v>0</v>
      </c>
      <c r="E127" s="77">
        <v>0</v>
      </c>
      <c r="F127" s="34">
        <f>E127</f>
        <v>0</v>
      </c>
      <c r="G127" s="77">
        <v>0</v>
      </c>
      <c r="H127" s="128" t="e">
        <f t="shared" si="28"/>
        <v>#DIV/0!</v>
      </c>
      <c r="I127" s="128" t="e">
        <f t="shared" si="19"/>
        <v>#DIV/0!</v>
      </c>
      <c r="J127" s="128">
        <f t="shared" si="29"/>
        <v>0</v>
      </c>
      <c r="K127" s="147" t="e">
        <f t="shared" si="30"/>
        <v>#DIV/0!</v>
      </c>
    </row>
    <row r="128" ht="13.5">
      <c r="A128" s="43" t="s">
        <v>78</v>
      </c>
      <c r="B128" s="50"/>
      <c r="C128" s="51" t="s">
        <v>84</v>
      </c>
      <c r="D128" s="139">
        <f>D129+D130</f>
        <v>0</v>
      </c>
      <c r="E128" s="139">
        <f>E129+E130</f>
        <v>573.60000000000002</v>
      </c>
      <c r="F128" s="139">
        <f t="shared" ref="F128:G128" si="31">F129+F130</f>
        <v>143.40000000000001</v>
      </c>
      <c r="G128" s="139">
        <f t="shared" si="31"/>
        <v>573.60000000000002</v>
      </c>
      <c r="H128" s="28">
        <f t="shared" si="28"/>
        <v>100</v>
      </c>
      <c r="I128" s="28"/>
      <c r="J128" s="28">
        <f t="shared" si="29"/>
        <v>573.60000000000002</v>
      </c>
      <c r="K128" s="30"/>
    </row>
    <row r="129" s="90" customFormat="1" ht="26.25" hidden="1">
      <c r="A129" s="74"/>
      <c r="B129" s="54">
        <v>5011</v>
      </c>
      <c r="C129" s="39" t="s">
        <v>86</v>
      </c>
      <c r="D129" s="34">
        <v>0</v>
      </c>
      <c r="E129" s="34">
        <v>0</v>
      </c>
      <c r="F129" s="34">
        <f>E129</f>
        <v>0</v>
      </c>
      <c r="G129" s="34">
        <v>0</v>
      </c>
      <c r="H129" s="128" t="e">
        <f t="shared" si="28"/>
        <v>#DIV/0!</v>
      </c>
      <c r="I129" s="128" t="e">
        <f t="shared" si="19"/>
        <v>#DIV/0!</v>
      </c>
      <c r="J129" s="128">
        <f t="shared" si="29"/>
        <v>0</v>
      </c>
      <c r="K129" s="147" t="e">
        <f t="shared" si="30"/>
        <v>#DIV/0!</v>
      </c>
    </row>
    <row r="130" s="90" customFormat="1" ht="26.25">
      <c r="A130" s="140">
        <v>5000</v>
      </c>
      <c r="B130" s="73">
        <v>5031</v>
      </c>
      <c r="C130" s="39" t="s">
        <v>90</v>
      </c>
      <c r="D130" s="46">
        <v>0</v>
      </c>
      <c r="E130" s="46">
        <v>573.60000000000002</v>
      </c>
      <c r="F130" s="34">
        <v>143.40000000000001</v>
      </c>
      <c r="G130" s="46">
        <v>573.60000000000002</v>
      </c>
      <c r="H130" s="128">
        <f t="shared" si="28"/>
        <v>100</v>
      </c>
      <c r="I130" s="128">
        <f t="shared" si="19"/>
        <v>400</v>
      </c>
      <c r="J130" s="128">
        <f t="shared" si="29"/>
        <v>573.60000000000002</v>
      </c>
      <c r="K130" s="147" t="e">
        <f t="shared" si="30"/>
        <v>#DIV/0!</v>
      </c>
    </row>
    <row r="131" ht="13.5">
      <c r="A131" s="53">
        <v>5011</v>
      </c>
      <c r="B131" s="50"/>
      <c r="C131" s="51" t="s">
        <v>91</v>
      </c>
      <c r="D131" s="139">
        <f>D133+D134+D132+D135</f>
        <v>0</v>
      </c>
      <c r="E131" s="139">
        <f>E133+E134+E132</f>
        <v>1121770</v>
      </c>
      <c r="F131" s="149">
        <f>F133+F134+F132</f>
        <v>567907.75</v>
      </c>
      <c r="G131" s="139">
        <f>G133+G134</f>
        <v>783853</v>
      </c>
      <c r="H131" s="28">
        <f t="shared" si="13"/>
        <v>69.876445260614915</v>
      </c>
      <c r="I131" s="28"/>
      <c r="J131" s="28">
        <f t="shared" si="15"/>
        <v>783853</v>
      </c>
      <c r="K131" s="30" t="e">
        <f t="shared" si="16"/>
        <v>#DIV/0!</v>
      </c>
    </row>
    <row r="132" s="90" customFormat="1" ht="39" hidden="1">
      <c r="A132" s="55">
        <v>5031</v>
      </c>
      <c r="B132" s="150">
        <v>6020</v>
      </c>
      <c r="C132" s="39" t="s">
        <v>95</v>
      </c>
      <c r="D132" s="151">
        <v>0</v>
      </c>
      <c r="E132" s="151">
        <v>0</v>
      </c>
      <c r="F132" s="115">
        <f>E132</f>
        <v>0</v>
      </c>
      <c r="G132" s="151">
        <v>0</v>
      </c>
      <c r="H132" s="128" t="e">
        <f t="shared" si="13"/>
        <v>#DIV/0!</v>
      </c>
      <c r="I132" s="128" t="e">
        <f t="shared" si="19"/>
        <v>#DIV/0!</v>
      </c>
      <c r="J132" s="128">
        <f t="shared" si="15"/>
        <v>0</v>
      </c>
      <c r="K132" s="147" t="e">
        <f t="shared" si="16"/>
        <v>#DIV/0!</v>
      </c>
    </row>
    <row r="133" s="90" customFormat="1" ht="13.5">
      <c r="A133" s="140">
        <v>6000</v>
      </c>
      <c r="B133" s="56">
        <v>6030</v>
      </c>
      <c r="C133" s="39" t="s">
        <v>97</v>
      </c>
      <c r="D133" s="40">
        <v>0</v>
      </c>
      <c r="E133" s="40">
        <v>738483</v>
      </c>
      <c r="F133" s="115">
        <v>184620.75</v>
      </c>
      <c r="G133" s="40">
        <v>738483</v>
      </c>
      <c r="H133" s="128">
        <f t="shared" ref="H133:H164" si="32">G133/E133*100</f>
        <v>100</v>
      </c>
      <c r="I133" s="128">
        <f t="shared" si="19"/>
        <v>400</v>
      </c>
      <c r="J133" s="128">
        <f t="shared" ref="J133:J153" si="33">G133-D133</f>
        <v>738483</v>
      </c>
      <c r="K133" s="147" t="e">
        <f t="shared" ref="K133:K153" si="34">G133/D133*100</f>
        <v>#DIV/0!</v>
      </c>
      <c r="O133" s="90" t="e">
        <v>#DIV/0!</v>
      </c>
    </row>
    <row r="134" s="90" customFormat="1" ht="13.5">
      <c r="A134" s="145">
        <v>6020</v>
      </c>
      <c r="B134" s="73">
        <v>6040</v>
      </c>
      <c r="C134" s="45" t="s">
        <v>99</v>
      </c>
      <c r="D134" s="46">
        <v>0</v>
      </c>
      <c r="E134" s="46">
        <v>383287</v>
      </c>
      <c r="F134" s="115">
        <f t="shared" ref="F134:F135" si="35">E134</f>
        <v>383287</v>
      </c>
      <c r="G134" s="46">
        <v>45370</v>
      </c>
      <c r="H134" s="128">
        <f t="shared" si="32"/>
        <v>11.837082916978661</v>
      </c>
      <c r="I134" s="128">
        <f t="shared" si="19"/>
        <v>11.837082916978661</v>
      </c>
      <c r="J134" s="128">
        <f t="shared" si="33"/>
        <v>45370</v>
      </c>
      <c r="K134" s="147" t="e">
        <f t="shared" si="34"/>
        <v>#DIV/0!</v>
      </c>
    </row>
    <row r="135" s="90" customFormat="1" ht="64.5" hidden="1">
      <c r="A135" s="37" t="s">
        <v>96</v>
      </c>
      <c r="B135" s="75">
        <v>6083</v>
      </c>
      <c r="C135" s="76" t="s">
        <v>149</v>
      </c>
      <c r="D135" s="152">
        <v>0</v>
      </c>
      <c r="E135" s="152">
        <v>0</v>
      </c>
      <c r="F135" s="152">
        <f t="shared" si="35"/>
        <v>0</v>
      </c>
      <c r="G135" s="153">
        <v>0</v>
      </c>
      <c r="H135" s="128" t="e">
        <f t="shared" si="32"/>
        <v>#DIV/0!</v>
      </c>
      <c r="I135" s="128" t="e">
        <f t="shared" si="19"/>
        <v>#DIV/0!</v>
      </c>
      <c r="J135" s="128">
        <f t="shared" si="33"/>
        <v>0</v>
      </c>
      <c r="K135" s="147" t="e">
        <f t="shared" si="34"/>
        <v>#DIV/0!</v>
      </c>
    </row>
    <row r="136" ht="13.5">
      <c r="A136" s="43" t="s">
        <v>98</v>
      </c>
      <c r="B136" s="50"/>
      <c r="C136" s="51" t="s">
        <v>104</v>
      </c>
      <c r="D136" s="139">
        <f>D137+D138+D139+D140+D141+D142</f>
        <v>947402.38</v>
      </c>
      <c r="E136" s="139">
        <f t="shared" ref="E136:G136" si="36">E137+E138+E139+E140+E141+E142</f>
        <v>3990678.77</v>
      </c>
      <c r="F136" s="154">
        <f t="shared" si="36"/>
        <v>3990678.7650000001</v>
      </c>
      <c r="G136" s="139">
        <f t="shared" si="36"/>
        <v>27500</v>
      </c>
      <c r="H136" s="28">
        <f t="shared" si="32"/>
        <v>0.68910582848040158</v>
      </c>
      <c r="I136" s="28"/>
      <c r="J136" s="28">
        <f t="shared" si="33"/>
        <v>-919902.38</v>
      </c>
      <c r="K136" s="30">
        <f t="shared" si="34"/>
        <v>2.9026737298253358</v>
      </c>
    </row>
    <row r="137" s="90" customFormat="1">
      <c r="A137" s="74"/>
      <c r="B137" s="54">
        <v>7130</v>
      </c>
      <c r="C137" s="33" t="s">
        <v>150</v>
      </c>
      <c r="D137" s="34">
        <v>228200</v>
      </c>
      <c r="E137" s="34">
        <v>253631.14999999999</v>
      </c>
      <c r="F137" s="34">
        <v>253631.14499999999</v>
      </c>
      <c r="G137" s="34">
        <v>14000</v>
      </c>
      <c r="H137" s="128">
        <f t="shared" si="32"/>
        <v>5.519826724753643</v>
      </c>
      <c r="I137" s="128">
        <f t="shared" si="19"/>
        <v>5.5198268335696712</v>
      </c>
      <c r="J137" s="128">
        <f t="shared" si="33"/>
        <v>-214200</v>
      </c>
      <c r="K137" s="142">
        <f t="shared" si="34"/>
        <v>6.1349693251533743</v>
      </c>
    </row>
    <row r="138" s="90" customFormat="1" ht="26.25" hidden="1">
      <c r="A138" s="140">
        <v>7000</v>
      </c>
      <c r="B138" s="56">
        <v>7350</v>
      </c>
      <c r="C138" s="39" t="s">
        <v>105</v>
      </c>
      <c r="D138" s="40">
        <v>0</v>
      </c>
      <c r="E138" s="40">
        <v>0</v>
      </c>
      <c r="F138" s="34">
        <f t="shared" ref="F138:F142" si="37">E138</f>
        <v>0</v>
      </c>
      <c r="G138" s="40">
        <v>0</v>
      </c>
      <c r="H138" s="128" t="e">
        <f t="shared" si="32"/>
        <v>#DIV/0!</v>
      </c>
      <c r="I138" s="128" t="e">
        <f t="shared" si="19"/>
        <v>#DIV/0!</v>
      </c>
      <c r="J138" s="128">
        <f t="shared" si="33"/>
        <v>0</v>
      </c>
      <c r="K138" s="147" t="e">
        <f t="shared" si="34"/>
        <v>#DIV/0!</v>
      </c>
    </row>
    <row r="139" s="90" customFormat="1" ht="38.25">
      <c r="A139" s="31" t="s">
        <v>151</v>
      </c>
      <c r="B139" s="56">
        <v>7363</v>
      </c>
      <c r="C139" s="39" t="s">
        <v>152</v>
      </c>
      <c r="D139" s="40">
        <v>719202.38</v>
      </c>
      <c r="E139" s="40">
        <v>3180797.6200000001</v>
      </c>
      <c r="F139" s="34">
        <v>3180797.6200000001</v>
      </c>
      <c r="G139" s="40">
        <v>0</v>
      </c>
      <c r="H139" s="128">
        <f t="shared" si="32"/>
        <v>0</v>
      </c>
      <c r="I139" s="128">
        <f t="shared" si="19"/>
        <v>0</v>
      </c>
      <c r="J139" s="128">
        <f t="shared" si="33"/>
        <v>-719202.38</v>
      </c>
      <c r="K139" s="147">
        <f t="shared" si="34"/>
        <v>0</v>
      </c>
    </row>
    <row r="140" s="90" customFormat="1">
      <c r="A140" s="37" t="s">
        <v>153</v>
      </c>
      <c r="B140" s="60">
        <v>7390</v>
      </c>
      <c r="C140" s="45" t="s">
        <v>107</v>
      </c>
      <c r="D140" s="62">
        <v>0</v>
      </c>
      <c r="E140" s="62">
        <v>257500</v>
      </c>
      <c r="F140" s="34">
        <f t="shared" si="37"/>
        <v>257500</v>
      </c>
      <c r="G140" s="62">
        <v>13500</v>
      </c>
      <c r="H140" s="128">
        <f t="shared" si="32"/>
        <v>5.2427184466019421</v>
      </c>
      <c r="I140" s="128">
        <f t="shared" si="19"/>
        <v>5.2427184466019421</v>
      </c>
      <c r="J140" s="128">
        <f t="shared" si="33"/>
        <v>13500</v>
      </c>
      <c r="K140" s="147" t="e">
        <f t="shared" si="34"/>
        <v>#DIV/0!</v>
      </c>
    </row>
    <row r="141" s="90" customFormat="1" ht="26.25">
      <c r="A141" s="37" t="s">
        <v>154</v>
      </c>
      <c r="B141" s="73" t="s">
        <v>111</v>
      </c>
      <c r="C141" s="45" t="s">
        <v>112</v>
      </c>
      <c r="D141" s="46">
        <v>0</v>
      </c>
      <c r="E141" s="46">
        <v>298750</v>
      </c>
      <c r="F141" s="34">
        <f t="shared" si="37"/>
        <v>298750</v>
      </c>
      <c r="G141" s="46">
        <v>0</v>
      </c>
      <c r="H141" s="128">
        <f t="shared" si="32"/>
        <v>0</v>
      </c>
      <c r="I141" s="128">
        <f t="shared" si="19"/>
        <v>0</v>
      </c>
      <c r="J141" s="128">
        <f t="shared" si="33"/>
        <v>0</v>
      </c>
      <c r="K141" s="147" t="e">
        <f t="shared" si="34"/>
        <v>#DIV/0!</v>
      </c>
    </row>
    <row r="142" s="90" customFormat="1" ht="28.5" hidden="1" customHeight="1">
      <c r="A142" s="145"/>
      <c r="B142" s="75">
        <v>7700</v>
      </c>
      <c r="C142" s="76" t="s">
        <v>118</v>
      </c>
      <c r="D142" s="77">
        <v>0</v>
      </c>
      <c r="E142" s="77">
        <v>0</v>
      </c>
      <c r="F142" s="77">
        <f t="shared" si="37"/>
        <v>0</v>
      </c>
      <c r="G142" s="77">
        <v>0</v>
      </c>
      <c r="H142" s="128" t="e">
        <f t="shared" si="32"/>
        <v>#DIV/0!</v>
      </c>
      <c r="I142" s="128" t="e">
        <f t="shared" si="19"/>
        <v>#DIV/0!</v>
      </c>
      <c r="J142" s="128">
        <f t="shared" si="33"/>
        <v>0</v>
      </c>
      <c r="K142" s="147" t="e">
        <f t="shared" si="34"/>
        <v>#DIV/0!</v>
      </c>
    </row>
    <row r="143" ht="28.5" customHeight="1">
      <c r="A143" s="145"/>
      <c r="B143" s="155"/>
      <c r="C143" s="51" t="s">
        <v>119</v>
      </c>
      <c r="D143" s="156">
        <f>D145+D147+D144+D146</f>
        <v>0</v>
      </c>
      <c r="E143" s="156">
        <f>E145+E147+E144+E146</f>
        <v>578617.02000000002</v>
      </c>
      <c r="F143" s="156">
        <f>F145+F147+F144+F146</f>
        <v>181968.255</v>
      </c>
      <c r="G143" s="156">
        <f>G145+G147+G144+G146</f>
        <v>374617.02000000002</v>
      </c>
      <c r="H143" s="28">
        <f t="shared" si="32"/>
        <v>64.743518951447371</v>
      </c>
      <c r="I143" s="28"/>
      <c r="J143" s="28">
        <f t="shared" si="33"/>
        <v>374617.02000000002</v>
      </c>
      <c r="K143" s="30"/>
    </row>
    <row r="144" s="90" customFormat="1" ht="37.5" customHeight="1">
      <c r="A144" s="145"/>
      <c r="B144" s="157">
        <v>8110</v>
      </c>
      <c r="C144" s="158" t="s">
        <v>121</v>
      </c>
      <c r="D144" s="116">
        <v>0</v>
      </c>
      <c r="E144" s="116">
        <v>280325.02000000002</v>
      </c>
      <c r="F144" s="116">
        <v>70081.255000000005</v>
      </c>
      <c r="G144" s="116">
        <v>280325.02000000002</v>
      </c>
      <c r="H144" s="131">
        <f t="shared" si="32"/>
        <v>100</v>
      </c>
      <c r="I144" s="131">
        <f t="shared" si="19"/>
        <v>400</v>
      </c>
      <c r="J144" s="131">
        <f t="shared" si="33"/>
        <v>280325.02000000002</v>
      </c>
      <c r="K144" s="117" t="e">
        <f t="shared" si="34"/>
        <v>#DIV/0!</v>
      </c>
    </row>
    <row r="145" s="90" customFormat="1" ht="13.5">
      <c r="A145" s="140">
        <v>8000</v>
      </c>
      <c r="B145" s="54">
        <v>8130</v>
      </c>
      <c r="C145" s="33" t="s">
        <v>123</v>
      </c>
      <c r="D145" s="34">
        <v>0</v>
      </c>
      <c r="E145" s="40">
        <v>44540</v>
      </c>
      <c r="F145" s="115">
        <v>11135</v>
      </c>
      <c r="G145" s="40">
        <v>44540</v>
      </c>
      <c r="H145" s="131">
        <f t="shared" si="32"/>
        <v>100</v>
      </c>
      <c r="I145" s="131">
        <f t="shared" si="19"/>
        <v>400</v>
      </c>
      <c r="J145" s="131">
        <f t="shared" si="33"/>
        <v>44540</v>
      </c>
      <c r="K145" s="117" t="e">
        <f t="shared" si="34"/>
        <v>#DIV/0!</v>
      </c>
    </row>
    <row r="146" s="90" customFormat="1">
      <c r="A146" s="159"/>
      <c r="B146" s="60">
        <v>8230</v>
      </c>
      <c r="C146" s="61" t="s">
        <v>125</v>
      </c>
      <c r="D146" s="62">
        <v>0</v>
      </c>
      <c r="E146" s="40">
        <v>49752</v>
      </c>
      <c r="F146" s="115">
        <v>49752</v>
      </c>
      <c r="G146" s="40">
        <v>49752</v>
      </c>
      <c r="H146" s="131">
        <f t="shared" si="32"/>
        <v>100</v>
      </c>
      <c r="I146" s="131">
        <f t="shared" si="19"/>
        <v>100</v>
      </c>
      <c r="J146" s="131">
        <f t="shared" si="33"/>
        <v>49752</v>
      </c>
      <c r="K146" s="117" t="e">
        <f t="shared" si="34"/>
        <v>#DIV/0!</v>
      </c>
    </row>
    <row r="147" s="90" customFormat="1" ht="13.5">
      <c r="A147" s="31" t="s">
        <v>122</v>
      </c>
      <c r="B147" s="73">
        <v>8312</v>
      </c>
      <c r="C147" s="45" t="s">
        <v>155</v>
      </c>
      <c r="D147" s="46">
        <v>0</v>
      </c>
      <c r="E147" s="46">
        <v>204000</v>
      </c>
      <c r="F147" s="160">
        <v>51000</v>
      </c>
      <c r="G147" s="46">
        <v>0</v>
      </c>
      <c r="H147" s="131">
        <f t="shared" si="32"/>
        <v>0</v>
      </c>
      <c r="I147" s="131">
        <f t="shared" si="19"/>
        <v>0</v>
      </c>
      <c r="J147" s="131">
        <f t="shared" si="33"/>
        <v>0</v>
      </c>
      <c r="K147" s="117" t="e">
        <f t="shared" si="34"/>
        <v>#DIV/0!</v>
      </c>
    </row>
    <row r="148" ht="28.5" customHeight="1">
      <c r="A148" s="145"/>
      <c r="B148" s="155"/>
      <c r="C148" s="51" t="s">
        <v>129</v>
      </c>
      <c r="D148" s="156">
        <f>D149</f>
        <v>0</v>
      </c>
      <c r="E148" s="156">
        <f t="shared" ref="E148:G148" si="38">E149</f>
        <v>750000</v>
      </c>
      <c r="F148" s="156">
        <f t="shared" si="38"/>
        <v>750000</v>
      </c>
      <c r="G148" s="156">
        <f t="shared" si="38"/>
        <v>750000</v>
      </c>
      <c r="H148" s="28">
        <f t="shared" si="32"/>
        <v>100</v>
      </c>
      <c r="I148" s="28"/>
      <c r="J148" s="28">
        <f t="shared" si="33"/>
        <v>750000</v>
      </c>
      <c r="K148" s="30"/>
    </row>
    <row r="149" s="90" customFormat="1" ht="39">
      <c r="A149" s="161"/>
      <c r="B149" s="162">
        <v>9800</v>
      </c>
      <c r="C149" s="163" t="s">
        <v>133</v>
      </c>
      <c r="D149" s="62">
        <v>0</v>
      </c>
      <c r="E149" s="62">
        <v>750000</v>
      </c>
      <c r="F149" s="164">
        <v>750000</v>
      </c>
      <c r="G149" s="62">
        <v>750000</v>
      </c>
      <c r="H149" s="129">
        <f t="shared" si="32"/>
        <v>100</v>
      </c>
      <c r="I149" s="129">
        <f t="shared" si="19"/>
        <v>100</v>
      </c>
      <c r="J149" s="129">
        <f t="shared" si="33"/>
        <v>750000</v>
      </c>
      <c r="K149" s="165"/>
    </row>
    <row r="150" ht="16.5">
      <c r="A150" s="161"/>
      <c r="B150" s="166"/>
      <c r="C150" s="167" t="s">
        <v>156</v>
      </c>
      <c r="D150" s="168">
        <f>D103+D107+D119+D123+D131+D136+D143+D128+D116+D148</f>
        <v>1813361.5</v>
      </c>
      <c r="E150" s="168">
        <f t="shared" ref="E150:G150" si="39">E103+E107+E119+E123+E131+E136+E143+E128+E116+E148</f>
        <v>17864479.390000001</v>
      </c>
      <c r="F150" s="168">
        <f>F103+F107+F119+F123+F131+F136+F143+F128+F116+F148</f>
        <v>8646993.1799999997</v>
      </c>
      <c r="G150" s="168">
        <f t="shared" si="39"/>
        <v>6612335.8499999996</v>
      </c>
      <c r="H150" s="169">
        <f t="shared" si="32"/>
        <v>37.013873763941795</v>
      </c>
      <c r="I150" s="169">
        <f t="shared" si="19"/>
        <v>76.469770616842325</v>
      </c>
      <c r="J150" s="169">
        <f t="shared" si="33"/>
        <v>4798974.3499999996</v>
      </c>
      <c r="K150" s="170">
        <f t="shared" si="34"/>
        <v>364.64521001466062</v>
      </c>
    </row>
    <row r="151" ht="15.75">
      <c r="A151" s="43" t="s">
        <v>157</v>
      </c>
      <c r="B151" s="171"/>
      <c r="C151" s="172" t="s">
        <v>158</v>
      </c>
      <c r="D151" s="173"/>
      <c r="E151" s="173"/>
      <c r="F151" s="173"/>
      <c r="G151" s="173"/>
      <c r="H151" s="174"/>
      <c r="I151" s="174"/>
      <c r="J151" s="174"/>
      <c r="K151" s="175"/>
    </row>
    <row r="152" s="90" customFormat="1" ht="26.25">
      <c r="A152" s="176" t="s">
        <v>135</v>
      </c>
      <c r="B152" s="177">
        <v>8831</v>
      </c>
      <c r="C152" s="178" t="s">
        <v>137</v>
      </c>
      <c r="D152" s="179">
        <v>0</v>
      </c>
      <c r="E152" s="179">
        <v>150000</v>
      </c>
      <c r="F152" s="179">
        <v>31000</v>
      </c>
      <c r="G152" s="179">
        <v>0</v>
      </c>
      <c r="H152" s="180">
        <f t="shared" si="32"/>
        <v>0</v>
      </c>
      <c r="I152" s="180">
        <f t="shared" si="19"/>
        <v>0</v>
      </c>
      <c r="J152" s="180">
        <f t="shared" si="33"/>
        <v>0</v>
      </c>
      <c r="K152" s="130" t="e">
        <f t="shared" si="34"/>
        <v>#DIV/0!</v>
      </c>
    </row>
    <row r="153" s="90" customFormat="1" ht="26.25">
      <c r="A153" s="91"/>
      <c r="B153" s="181">
        <v>8832</v>
      </c>
      <c r="C153" s="182" t="s">
        <v>159</v>
      </c>
      <c r="D153" s="183">
        <v>0</v>
      </c>
      <c r="E153" s="183">
        <v>-150000</v>
      </c>
      <c r="F153" s="183">
        <v>-31000</v>
      </c>
      <c r="G153" s="183">
        <v>-31000</v>
      </c>
      <c r="H153" s="148">
        <f t="shared" si="32"/>
        <v>20.666666666666668</v>
      </c>
      <c r="I153" s="148">
        <f t="shared" si="19"/>
        <v>100</v>
      </c>
      <c r="J153" s="148">
        <f t="shared" si="33"/>
        <v>-31000</v>
      </c>
      <c r="K153" s="184" t="e">
        <f t="shared" si="34"/>
        <v>#DIV/0!</v>
      </c>
    </row>
    <row r="154" ht="13.5">
      <c r="A154" s="95">
        <v>8831</v>
      </c>
      <c r="B154" s="185"/>
      <c r="C154" s="186" t="s">
        <v>160</v>
      </c>
      <c r="D154" s="187"/>
      <c r="E154" s="187"/>
      <c r="F154" s="187"/>
      <c r="G154" s="188"/>
      <c r="H154" s="189"/>
      <c r="I154" s="189"/>
      <c r="J154" s="189"/>
      <c r="K154" s="190"/>
    </row>
    <row r="155" ht="13.5">
      <c r="A155" s="191">
        <v>8832</v>
      </c>
      <c r="B155" s="103">
        <v>200000</v>
      </c>
      <c r="C155" s="104" t="s">
        <v>139</v>
      </c>
      <c r="D155" s="105"/>
      <c r="E155" s="105">
        <f>E156</f>
        <v>5770488.8200000003</v>
      </c>
      <c r="F155" s="105"/>
      <c r="G155" s="105">
        <f>G156</f>
        <v>258988.17000000039</v>
      </c>
      <c r="H155" s="192">
        <f t="shared" si="32"/>
        <v>4.4881495845268855</v>
      </c>
      <c r="I155" s="192"/>
      <c r="J155" s="116"/>
      <c r="K155" s="193"/>
    </row>
    <row r="156" s="194" customFormat="1" ht="15.75" customHeight="1">
      <c r="A156" s="195"/>
      <c r="B156" s="196">
        <v>208000</v>
      </c>
      <c r="C156" s="197" t="s">
        <v>140</v>
      </c>
      <c r="D156" s="198"/>
      <c r="E156" s="198">
        <f>E157+E159</f>
        <v>5770488.8200000003</v>
      </c>
      <c r="F156" s="198"/>
      <c r="G156" s="198">
        <f>G157+G159-G158</f>
        <v>258988.17000000039</v>
      </c>
      <c r="H156" s="135">
        <f t="shared" si="32"/>
        <v>4.4881495845268855</v>
      </c>
      <c r="I156" s="135"/>
      <c r="J156" s="199"/>
      <c r="K156" s="200"/>
    </row>
    <row r="157" s="194" customFormat="1">
      <c r="A157" s="201">
        <v>200000</v>
      </c>
      <c r="B157" s="202">
        <v>208100</v>
      </c>
      <c r="C157" s="203" t="s">
        <v>141</v>
      </c>
      <c r="D157" s="199"/>
      <c r="E157" s="199">
        <v>488122.20000000001</v>
      </c>
      <c r="F157" s="199"/>
      <c r="G157" s="199">
        <v>2782900.1800000002</v>
      </c>
      <c r="H157" s="131">
        <f t="shared" si="32"/>
        <v>570.12366575419026</v>
      </c>
      <c r="I157" s="131"/>
      <c r="J157" s="199"/>
      <c r="K157" s="200"/>
    </row>
    <row r="158" s="194" customFormat="1">
      <c r="A158" s="204">
        <v>208000</v>
      </c>
      <c r="B158" s="202">
        <v>208200</v>
      </c>
      <c r="C158" s="203" t="s">
        <v>142</v>
      </c>
      <c r="D158" s="199"/>
      <c r="E158" s="199">
        <v>0</v>
      </c>
      <c r="F158" s="199"/>
      <c r="G158" s="199">
        <v>3374034.0099999998</v>
      </c>
      <c r="H158" s="131"/>
      <c r="I158" s="131"/>
      <c r="J158" s="199"/>
      <c r="K158" s="200"/>
    </row>
    <row r="159" s="194" customFormat="1" ht="25.5">
      <c r="A159" s="204">
        <v>208100</v>
      </c>
      <c r="B159" s="202">
        <v>208400</v>
      </c>
      <c r="C159" s="203" t="s">
        <v>144</v>
      </c>
      <c r="D159" s="199"/>
      <c r="E159" s="199">
        <v>5282366.6200000001</v>
      </c>
      <c r="F159" s="199"/>
      <c r="G159" s="199">
        <v>850122</v>
      </c>
      <c r="H159" s="131">
        <f t="shared" si="32"/>
        <v>16.093581933167673</v>
      </c>
      <c r="I159" s="131"/>
      <c r="J159" s="199"/>
      <c r="K159" s="200"/>
    </row>
    <row r="160" s="194" customFormat="1">
      <c r="A160" s="204"/>
      <c r="B160" s="205">
        <v>600000</v>
      </c>
      <c r="C160" s="197" t="s">
        <v>145</v>
      </c>
      <c r="D160" s="198"/>
      <c r="E160" s="198">
        <f>E161</f>
        <v>5770488.8200000003</v>
      </c>
      <c r="F160" s="198"/>
      <c r="G160" s="198">
        <f>G161</f>
        <v>258988.17000000039</v>
      </c>
      <c r="H160" s="135">
        <f t="shared" si="32"/>
        <v>4.4881495845268855</v>
      </c>
      <c r="I160" s="135"/>
      <c r="J160" s="199"/>
      <c r="K160" s="200"/>
    </row>
    <row r="161" s="194" customFormat="1">
      <c r="A161" s="204">
        <v>208400</v>
      </c>
      <c r="B161" s="205">
        <v>602000</v>
      </c>
      <c r="C161" s="197" t="s">
        <v>146</v>
      </c>
      <c r="D161" s="198"/>
      <c r="E161" s="198">
        <f>E162+E164</f>
        <v>5770488.8200000003</v>
      </c>
      <c r="F161" s="198"/>
      <c r="G161" s="198">
        <f>G162+G164-G163</f>
        <v>258988.17000000039</v>
      </c>
      <c r="H161" s="135">
        <f t="shared" si="32"/>
        <v>4.4881495845268855</v>
      </c>
      <c r="I161" s="135"/>
      <c r="J161" s="199"/>
      <c r="K161" s="200"/>
    </row>
    <row r="162" s="194" customFormat="1">
      <c r="A162" s="204">
        <v>600000</v>
      </c>
      <c r="B162" s="202">
        <v>602100</v>
      </c>
      <c r="C162" s="203" t="s">
        <v>141</v>
      </c>
      <c r="D162" s="199"/>
      <c r="E162" s="199">
        <v>488122.20000000001</v>
      </c>
      <c r="F162" s="199"/>
      <c r="G162" s="199">
        <v>2782900.1800000002</v>
      </c>
      <c r="H162" s="131">
        <f t="shared" si="32"/>
        <v>570.12366575419026</v>
      </c>
      <c r="I162" s="131"/>
      <c r="J162" s="199"/>
      <c r="K162" s="200"/>
    </row>
    <row r="163" s="194" customFormat="1">
      <c r="A163" s="204">
        <v>602000</v>
      </c>
      <c r="B163" s="202">
        <v>602200</v>
      </c>
      <c r="C163" s="203" t="s">
        <v>142</v>
      </c>
      <c r="D163" s="199"/>
      <c r="E163" s="199">
        <v>0</v>
      </c>
      <c r="F163" s="199"/>
      <c r="G163" s="199">
        <v>3374034.0099999998</v>
      </c>
      <c r="H163" s="131"/>
      <c r="I163" s="131"/>
      <c r="J163" s="199"/>
      <c r="K163" s="200"/>
    </row>
    <row r="164" s="90" customFormat="1" ht="26.25">
      <c r="A164" s="118">
        <v>602100</v>
      </c>
      <c r="B164" s="206">
        <v>602400</v>
      </c>
      <c r="C164" s="207" t="s">
        <v>144</v>
      </c>
      <c r="D164" s="208"/>
      <c r="E164" s="208">
        <v>5282366.6200000001</v>
      </c>
      <c r="F164" s="208"/>
      <c r="G164" s="208">
        <v>850122</v>
      </c>
      <c r="H164" s="148">
        <f t="shared" si="32"/>
        <v>16.093581933167673</v>
      </c>
      <c r="I164" s="148"/>
      <c r="J164" s="208"/>
      <c r="K164" s="209"/>
    </row>
    <row r="165">
      <c r="A165" s="118"/>
      <c r="D165" s="210"/>
      <c r="E165" s="210"/>
      <c r="F165" s="210"/>
      <c r="G165" s="210"/>
      <c r="H165" s="210"/>
      <c r="I165" s="210"/>
      <c r="J165" s="210"/>
      <c r="K165" s="210"/>
    </row>
    <row r="166" hidden="1">
      <c r="A166" s="118">
        <v>602400</v>
      </c>
      <c r="C166" t="s">
        <v>161</v>
      </c>
      <c r="E166" s="210">
        <f>E92+[1]Лист1!$E$106+E95-E86-E93-E88</f>
        <v>-244998780</v>
      </c>
      <c r="G166" s="211">
        <f>G92+[1]Лист1!$G$106+G95-G86-G93+G94</f>
        <v>-65264850.710000001</v>
      </c>
    </row>
    <row r="167" hidden="1"/>
    <row r="168" hidden="1">
      <c r="E168" s="211"/>
    </row>
    <row r="169" hidden="1"/>
    <row r="170" hidden="1">
      <c r="C170" t="s">
        <v>162</v>
      </c>
      <c r="E170" s="211">
        <f>E157+[1]Лист1!$E$136+E159-E150+E152+E153-E158</f>
        <v>-4978115.2899999991</v>
      </c>
      <c r="G170" s="211">
        <f>G157+[1]Лист1!$G$136-G153-G152+G159-G150-G158</f>
        <v>-664706.80999999866</v>
      </c>
      <c r="H170" s="211"/>
      <c r="I170" s="211"/>
    </row>
    <row r="171" hidden="1"/>
    <row r="172" s="212" customFormat="1" ht="39.75" customHeight="1">
      <c r="A172" s="213" t="s">
        <v>163</v>
      </c>
      <c r="B172" s="213"/>
      <c r="C172" s="213"/>
      <c r="E172" s="214" t="s">
        <v>164</v>
      </c>
      <c r="F172" s="215"/>
      <c r="G172" s="215"/>
      <c r="H172" s="215"/>
      <c r="I172" s="215"/>
      <c r="K172" s="216"/>
      <c r="L172" s="216"/>
      <c r="M172" s="216"/>
      <c r="N172" s="216"/>
      <c r="O172" s="217"/>
      <c r="P172" s="217"/>
      <c r="Q172" s="217"/>
      <c r="R172" s="217"/>
    </row>
    <row r="175">
      <c r="E175" s="210">
        <f>E92+[2]Лист1!$E$103+E95-E86-E93-E88</f>
        <v>0</v>
      </c>
      <c r="G175" s="210">
        <f>G92+[3]Лист1!$G$103+G95-G86-G93+G94</f>
        <v>-6.2573235481977463e-09</v>
      </c>
    </row>
    <row r="178">
      <c r="D178" t="s">
        <v>165</v>
      </c>
      <c r="E178" s="210">
        <f>E157+[2]Лист1!$E$133+E159-E150+E152+E153-E158</f>
        <v>0</v>
      </c>
      <c r="G178" s="210">
        <f>G157+[3]Лист1!$G$133-G153+G152+G159-G150-G158</f>
        <v>0</v>
      </c>
    </row>
  </sheetData>
  <mergeCells count="15">
    <mergeCell ref="J1:K4"/>
    <mergeCell ref="A6:L6"/>
    <mergeCell ref="A7:L7"/>
    <mergeCell ref="A9:A10"/>
    <mergeCell ref="B9:B10"/>
    <mergeCell ref="C9:C10"/>
    <mergeCell ref="D9:D10"/>
    <mergeCell ref="E9:E10"/>
    <mergeCell ref="F9:F10"/>
    <mergeCell ref="G9:G10"/>
    <mergeCell ref="H9:I9"/>
    <mergeCell ref="J9:K9"/>
    <mergeCell ref="A19:A21"/>
    <mergeCell ref="A27:A29"/>
    <mergeCell ref="A172:C172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0" fitToWidth="1" horizontalDpi="600" orientation="portrait" pageOrder="downThenOver" paperSize="9" scale="54" useFirstPageNumber="0" usePrinterDefaults="1" verticalDpi="600"/>
  <headerFooter differentFirst="1"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ПРИМАКОВ Геннадій Анатолійович</cp:lastModifiedBy>
  <cp:revision>4</cp:revision>
  <dcterms:created xsi:type="dcterms:W3CDTF">2020-04-02T08:10:37Z</dcterms:created>
  <dcterms:modified xsi:type="dcterms:W3CDTF">2023-04-30T11:35:08Z</dcterms:modified>
</cp:coreProperties>
</file>