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2017-2023\2023\Рішення сесії про виконання бюджету 2022\"/>
    </mc:Choice>
  </mc:AlternateContent>
  <xr:revisionPtr revIDLastSave="0" documentId="13_ncr:1_{B2AF69A1-053A-4203-8242-CEB257930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3" i="1" l="1"/>
  <c r="J103" i="1"/>
  <c r="I103" i="1"/>
  <c r="H103" i="1"/>
  <c r="K39" i="1"/>
  <c r="J39" i="1"/>
  <c r="H17" i="1"/>
  <c r="J17" i="1"/>
  <c r="K17" i="1"/>
  <c r="K13" i="1"/>
  <c r="H151" i="1"/>
  <c r="I151" i="1"/>
  <c r="J151" i="1"/>
  <c r="K151" i="1"/>
  <c r="K150" i="1"/>
  <c r="J150" i="1"/>
  <c r="I150" i="1"/>
  <c r="H150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K144" i="1"/>
  <c r="H144" i="1"/>
  <c r="I144" i="1"/>
  <c r="J144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J138" i="1"/>
  <c r="K138" i="1"/>
  <c r="I138" i="1"/>
  <c r="H138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K132" i="1"/>
  <c r="J132" i="1"/>
  <c r="I132" i="1"/>
  <c r="H132" i="1"/>
  <c r="H130" i="1"/>
  <c r="I130" i="1"/>
  <c r="J130" i="1"/>
  <c r="K130" i="1"/>
  <c r="K129" i="1"/>
  <c r="J129" i="1"/>
  <c r="I129" i="1"/>
  <c r="H129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18" i="1"/>
  <c r="I118" i="1"/>
  <c r="J118" i="1"/>
  <c r="K118" i="1"/>
  <c r="K117" i="1"/>
  <c r="J117" i="1"/>
  <c r="I117" i="1"/>
  <c r="H117" i="1"/>
  <c r="G154" i="1"/>
  <c r="G159" i="1" l="1"/>
  <c r="E107" i="1" l="1"/>
  <c r="D107" i="1"/>
  <c r="D116" i="1"/>
  <c r="G116" i="1"/>
  <c r="E116" i="1"/>
  <c r="D119" i="1"/>
  <c r="G119" i="1"/>
  <c r="E119" i="1"/>
  <c r="D123" i="1"/>
  <c r="G123" i="1"/>
  <c r="F145" i="1"/>
  <c r="F146" i="1"/>
  <c r="F147" i="1"/>
  <c r="F144" i="1"/>
  <c r="F138" i="1"/>
  <c r="F139" i="1"/>
  <c r="F140" i="1"/>
  <c r="F141" i="1"/>
  <c r="F137" i="1"/>
  <c r="I137" i="1" s="1"/>
  <c r="F135" i="1"/>
  <c r="F133" i="1"/>
  <c r="F134" i="1"/>
  <c r="F131" i="1" s="1"/>
  <c r="F132" i="1"/>
  <c r="F130" i="1"/>
  <c r="F129" i="1"/>
  <c r="F125" i="1"/>
  <c r="F126" i="1"/>
  <c r="F123" i="1" s="1"/>
  <c r="F127" i="1"/>
  <c r="F124" i="1"/>
  <c r="F121" i="1"/>
  <c r="F119" i="1" s="1"/>
  <c r="F122" i="1"/>
  <c r="I122" i="1" s="1"/>
  <c r="F120" i="1"/>
  <c r="F118" i="1"/>
  <c r="F117" i="1"/>
  <c r="F116" i="1" s="1"/>
  <c r="F109" i="1"/>
  <c r="F110" i="1"/>
  <c r="F111" i="1"/>
  <c r="F112" i="1"/>
  <c r="F113" i="1"/>
  <c r="I113" i="1" s="1"/>
  <c r="F114" i="1"/>
  <c r="F115" i="1"/>
  <c r="F108" i="1"/>
  <c r="F105" i="1"/>
  <c r="F103" i="1" s="1"/>
  <c r="F106" i="1"/>
  <c r="F104" i="1"/>
  <c r="H92" i="1"/>
  <c r="H94" i="1"/>
  <c r="H95" i="1"/>
  <c r="H98" i="1"/>
  <c r="H100" i="1"/>
  <c r="H101" i="1"/>
  <c r="H88" i="1"/>
  <c r="K88" i="1"/>
  <c r="J88" i="1"/>
  <c r="I88" i="1"/>
  <c r="H78" i="1"/>
  <c r="J78" i="1"/>
  <c r="K78" i="1"/>
  <c r="H79" i="1"/>
  <c r="J79" i="1"/>
  <c r="K79" i="1"/>
  <c r="H80" i="1"/>
  <c r="J80" i="1"/>
  <c r="K80" i="1"/>
  <c r="H81" i="1"/>
  <c r="J81" i="1"/>
  <c r="K81" i="1"/>
  <c r="H82" i="1"/>
  <c r="J82" i="1"/>
  <c r="K82" i="1"/>
  <c r="H68" i="1"/>
  <c r="J68" i="1"/>
  <c r="K68" i="1"/>
  <c r="H69" i="1"/>
  <c r="J69" i="1"/>
  <c r="K69" i="1"/>
  <c r="H70" i="1"/>
  <c r="J70" i="1"/>
  <c r="K70" i="1"/>
  <c r="H71" i="1"/>
  <c r="J71" i="1"/>
  <c r="K71" i="1"/>
  <c r="H72" i="1"/>
  <c r="J72" i="1"/>
  <c r="K72" i="1"/>
  <c r="H73" i="1"/>
  <c r="J73" i="1"/>
  <c r="K73" i="1"/>
  <c r="H74" i="1"/>
  <c r="J74" i="1"/>
  <c r="K74" i="1"/>
  <c r="H75" i="1"/>
  <c r="J75" i="1"/>
  <c r="K75" i="1"/>
  <c r="H62" i="1"/>
  <c r="J62" i="1"/>
  <c r="K62" i="1"/>
  <c r="H63" i="1"/>
  <c r="J63" i="1"/>
  <c r="K63" i="1"/>
  <c r="H64" i="1"/>
  <c r="J64" i="1"/>
  <c r="K64" i="1"/>
  <c r="H65" i="1"/>
  <c r="J65" i="1"/>
  <c r="K65" i="1"/>
  <c r="H60" i="1"/>
  <c r="J60" i="1"/>
  <c r="K60" i="1"/>
  <c r="K61" i="1"/>
  <c r="H57" i="1"/>
  <c r="J57" i="1"/>
  <c r="K57" i="1"/>
  <c r="H58" i="1"/>
  <c r="J58" i="1"/>
  <c r="K58" i="1"/>
  <c r="H51" i="1"/>
  <c r="J51" i="1"/>
  <c r="K51" i="1"/>
  <c r="H52" i="1"/>
  <c r="J52" i="1"/>
  <c r="K52" i="1"/>
  <c r="H53" i="1"/>
  <c r="J53" i="1"/>
  <c r="K53" i="1"/>
  <c r="H54" i="1"/>
  <c r="J54" i="1"/>
  <c r="K54" i="1"/>
  <c r="H43" i="1"/>
  <c r="J43" i="1"/>
  <c r="K43" i="1"/>
  <c r="H44" i="1"/>
  <c r="J44" i="1"/>
  <c r="K44" i="1"/>
  <c r="H45" i="1"/>
  <c r="J45" i="1"/>
  <c r="K45" i="1"/>
  <c r="H46" i="1"/>
  <c r="J46" i="1"/>
  <c r="K46" i="1"/>
  <c r="H47" i="1"/>
  <c r="J47" i="1"/>
  <c r="K47" i="1"/>
  <c r="H48" i="1"/>
  <c r="J48" i="1"/>
  <c r="K48" i="1"/>
  <c r="H40" i="1"/>
  <c r="J40" i="1"/>
  <c r="K40" i="1"/>
  <c r="H41" i="1"/>
  <c r="J41" i="1"/>
  <c r="K41" i="1"/>
  <c r="H37" i="1"/>
  <c r="J37" i="1"/>
  <c r="K37" i="1"/>
  <c r="H38" i="1"/>
  <c r="J38" i="1"/>
  <c r="K38" i="1"/>
  <c r="H19" i="1"/>
  <c r="J19" i="1"/>
  <c r="K19" i="1"/>
  <c r="H20" i="1"/>
  <c r="J20" i="1"/>
  <c r="K20" i="1"/>
  <c r="H21" i="1"/>
  <c r="J21" i="1"/>
  <c r="K21" i="1"/>
  <c r="H22" i="1"/>
  <c r="J22" i="1"/>
  <c r="K22" i="1"/>
  <c r="H23" i="1"/>
  <c r="J23" i="1"/>
  <c r="K23" i="1"/>
  <c r="H24" i="1"/>
  <c r="J24" i="1"/>
  <c r="K24" i="1"/>
  <c r="H25" i="1"/>
  <c r="J25" i="1"/>
  <c r="K25" i="1"/>
  <c r="H26" i="1"/>
  <c r="J26" i="1"/>
  <c r="K26" i="1"/>
  <c r="H27" i="1"/>
  <c r="J27" i="1"/>
  <c r="K27" i="1"/>
  <c r="H28" i="1"/>
  <c r="J28" i="1"/>
  <c r="K28" i="1"/>
  <c r="H29" i="1"/>
  <c r="J29" i="1"/>
  <c r="K29" i="1"/>
  <c r="H30" i="1"/>
  <c r="J30" i="1"/>
  <c r="K30" i="1"/>
  <c r="H31" i="1"/>
  <c r="J31" i="1"/>
  <c r="K31" i="1"/>
  <c r="H32" i="1"/>
  <c r="J32" i="1"/>
  <c r="K32" i="1"/>
  <c r="H33" i="1"/>
  <c r="J33" i="1"/>
  <c r="K33" i="1"/>
  <c r="H34" i="1"/>
  <c r="J34" i="1"/>
  <c r="K34" i="1"/>
  <c r="H14" i="1"/>
  <c r="J14" i="1"/>
  <c r="F85" i="1"/>
  <c r="F84" i="1"/>
  <c r="F78" i="1"/>
  <c r="I78" i="1" s="1"/>
  <c r="F79" i="1"/>
  <c r="I79" i="1" s="1"/>
  <c r="F80" i="1"/>
  <c r="I80" i="1" s="1"/>
  <c r="F81" i="1"/>
  <c r="I81" i="1" s="1"/>
  <c r="F82" i="1"/>
  <c r="I82" i="1" s="1"/>
  <c r="F77" i="1"/>
  <c r="I7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67" i="1"/>
  <c r="F61" i="1"/>
  <c r="F62" i="1"/>
  <c r="I62" i="1" s="1"/>
  <c r="F63" i="1"/>
  <c r="I63" i="1" s="1"/>
  <c r="F64" i="1"/>
  <c r="I64" i="1" s="1"/>
  <c r="F65" i="1"/>
  <c r="I65" i="1" s="1"/>
  <c r="F60" i="1"/>
  <c r="I60" i="1" s="1"/>
  <c r="F57" i="1"/>
  <c r="F58" i="1"/>
  <c r="I58" i="1" s="1"/>
  <c r="F56" i="1"/>
  <c r="I56" i="1" s="1"/>
  <c r="F51" i="1"/>
  <c r="I51" i="1" s="1"/>
  <c r="F52" i="1"/>
  <c r="I52" i="1" s="1"/>
  <c r="F53" i="1"/>
  <c r="I53" i="1" s="1"/>
  <c r="F54" i="1"/>
  <c r="I54" i="1" s="1"/>
  <c r="F50" i="1"/>
  <c r="I5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0" i="1"/>
  <c r="I40" i="1" s="1"/>
  <c r="F37" i="1"/>
  <c r="I37" i="1" s="1"/>
  <c r="F38" i="1"/>
  <c r="I38" i="1" s="1"/>
  <c r="F36" i="1"/>
  <c r="I36" i="1" s="1"/>
  <c r="F19" i="1"/>
  <c r="I19" i="1" s="1"/>
  <c r="F20" i="1"/>
  <c r="I20" i="1" s="1"/>
  <c r="F21" i="1"/>
  <c r="I21" i="1" s="1"/>
  <c r="F22" i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18" i="1"/>
  <c r="I18" i="1" s="1"/>
  <c r="F15" i="1"/>
  <c r="I15" i="1" s="1"/>
  <c r="F16" i="1"/>
  <c r="F14" i="1"/>
  <c r="I14" i="1" s="1"/>
  <c r="K115" i="1"/>
  <c r="G107" i="1"/>
  <c r="H162" i="1"/>
  <c r="H160" i="1"/>
  <c r="G158" i="1"/>
  <c r="E159" i="1"/>
  <c r="H157" i="1"/>
  <c r="H155" i="1"/>
  <c r="G153" i="1"/>
  <c r="E154" i="1"/>
  <c r="G143" i="1"/>
  <c r="F143" i="1"/>
  <c r="E143" i="1"/>
  <c r="D143" i="1"/>
  <c r="D139" i="1"/>
  <c r="K137" i="1"/>
  <c r="J137" i="1"/>
  <c r="H137" i="1"/>
  <c r="G136" i="1"/>
  <c r="E136" i="1"/>
  <c r="G131" i="1"/>
  <c r="E131" i="1"/>
  <c r="D131" i="1"/>
  <c r="G128" i="1"/>
  <c r="F128" i="1"/>
  <c r="E128" i="1"/>
  <c r="D128" i="1"/>
  <c r="K124" i="1"/>
  <c r="J124" i="1"/>
  <c r="I124" i="1"/>
  <c r="H124" i="1"/>
  <c r="E123" i="1"/>
  <c r="J122" i="1"/>
  <c r="H122" i="1"/>
  <c r="K121" i="1"/>
  <c r="J121" i="1"/>
  <c r="I121" i="1"/>
  <c r="H121" i="1"/>
  <c r="K120" i="1"/>
  <c r="J120" i="1"/>
  <c r="I120" i="1"/>
  <c r="H120" i="1"/>
  <c r="J115" i="1"/>
  <c r="I115" i="1"/>
  <c r="H115" i="1"/>
  <c r="K114" i="1"/>
  <c r="J114" i="1"/>
  <c r="I114" i="1"/>
  <c r="H114" i="1"/>
  <c r="K113" i="1"/>
  <c r="J113" i="1"/>
  <c r="H113" i="1"/>
  <c r="K112" i="1"/>
  <c r="J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G103" i="1"/>
  <c r="G148" i="1" s="1"/>
  <c r="E103" i="1"/>
  <c r="E148" i="1" s="1"/>
  <c r="D103" i="1"/>
  <c r="G99" i="1"/>
  <c r="H99" i="1" s="1"/>
  <c r="G97" i="1"/>
  <c r="E97" i="1"/>
  <c r="E96" i="1" s="1"/>
  <c r="G93" i="1"/>
  <c r="H93" i="1" s="1"/>
  <c r="G91" i="1"/>
  <c r="E91" i="1"/>
  <c r="E90" i="1" s="1"/>
  <c r="K85" i="1"/>
  <c r="J85" i="1"/>
  <c r="I85" i="1"/>
  <c r="H85" i="1"/>
  <c r="K84" i="1"/>
  <c r="J84" i="1"/>
  <c r="H84" i="1"/>
  <c r="G83" i="1"/>
  <c r="E83" i="1"/>
  <c r="D83" i="1"/>
  <c r="K77" i="1"/>
  <c r="J77" i="1"/>
  <c r="H77" i="1"/>
  <c r="G76" i="1"/>
  <c r="E76" i="1"/>
  <c r="D76" i="1"/>
  <c r="K67" i="1"/>
  <c r="J67" i="1"/>
  <c r="I67" i="1"/>
  <c r="H67" i="1"/>
  <c r="G66" i="1"/>
  <c r="E66" i="1"/>
  <c r="D66" i="1"/>
  <c r="J61" i="1"/>
  <c r="I61" i="1"/>
  <c r="H61" i="1"/>
  <c r="G59" i="1"/>
  <c r="E59" i="1"/>
  <c r="D59" i="1"/>
  <c r="K56" i="1"/>
  <c r="J56" i="1"/>
  <c r="H56" i="1"/>
  <c r="G55" i="1"/>
  <c r="E55" i="1"/>
  <c r="D55" i="1"/>
  <c r="K50" i="1"/>
  <c r="J50" i="1"/>
  <c r="H50" i="1"/>
  <c r="G49" i="1"/>
  <c r="E49" i="1"/>
  <c r="D49" i="1"/>
  <c r="K42" i="1"/>
  <c r="J42" i="1"/>
  <c r="H42" i="1"/>
  <c r="G39" i="1"/>
  <c r="E39" i="1"/>
  <c r="D39" i="1"/>
  <c r="K36" i="1"/>
  <c r="J36" i="1"/>
  <c r="H36" i="1"/>
  <c r="G35" i="1"/>
  <c r="E35" i="1"/>
  <c r="D35" i="1"/>
  <c r="K18" i="1"/>
  <c r="J18" i="1"/>
  <c r="H18" i="1"/>
  <c r="G17" i="1"/>
  <c r="E17" i="1"/>
  <c r="D17" i="1"/>
  <c r="K16" i="1"/>
  <c r="J16" i="1"/>
  <c r="H16" i="1"/>
  <c r="K15" i="1"/>
  <c r="J15" i="1"/>
  <c r="H15" i="1"/>
  <c r="K14" i="1"/>
  <c r="G13" i="1"/>
  <c r="E13" i="1"/>
  <c r="D13" i="1"/>
  <c r="H91" i="1" l="1"/>
  <c r="F136" i="1"/>
  <c r="I112" i="1"/>
  <c r="F107" i="1"/>
  <c r="F148" i="1" s="1"/>
  <c r="F13" i="1"/>
  <c r="F83" i="1"/>
  <c r="I83" i="1" s="1"/>
  <c r="I84" i="1"/>
  <c r="I16" i="1"/>
  <c r="F35" i="1"/>
  <c r="F55" i="1"/>
  <c r="F76" i="1"/>
  <c r="I76" i="1" s="1"/>
  <c r="F17" i="1"/>
  <c r="I17" i="1" s="1"/>
  <c r="H97" i="1"/>
  <c r="I22" i="1"/>
  <c r="I57" i="1"/>
  <c r="F59" i="1"/>
  <c r="I59" i="1" s="1"/>
  <c r="F66" i="1"/>
  <c r="F49" i="1"/>
  <c r="I49" i="1" s="1"/>
  <c r="F39" i="1"/>
  <c r="I39" i="1" s="1"/>
  <c r="H13" i="1"/>
  <c r="I13" i="1"/>
  <c r="J13" i="1"/>
  <c r="J143" i="1"/>
  <c r="J49" i="1"/>
  <c r="D136" i="1"/>
  <c r="J136" i="1" s="1"/>
  <c r="K35" i="1"/>
  <c r="H83" i="1"/>
  <c r="K119" i="1"/>
  <c r="H35" i="1"/>
  <c r="J55" i="1"/>
  <c r="J59" i="1"/>
  <c r="H131" i="1"/>
  <c r="J116" i="1"/>
  <c r="H154" i="1"/>
  <c r="J35" i="1"/>
  <c r="K66" i="1"/>
  <c r="G168" i="1"/>
  <c r="H107" i="1"/>
  <c r="K76" i="1"/>
  <c r="J128" i="1"/>
  <c r="K131" i="1"/>
  <c r="E86" i="1"/>
  <c r="E164" i="1" s="1"/>
  <c r="H66" i="1"/>
  <c r="J107" i="1"/>
  <c r="J131" i="1"/>
  <c r="D86" i="1"/>
  <c r="J66" i="1"/>
  <c r="I66" i="1"/>
  <c r="H119" i="1"/>
  <c r="H136" i="1"/>
  <c r="E168" i="1"/>
  <c r="I35" i="1"/>
  <c r="H76" i="1"/>
  <c r="K83" i="1"/>
  <c r="K123" i="1"/>
  <c r="H143" i="1"/>
  <c r="H159" i="1"/>
  <c r="H39" i="1"/>
  <c r="H49" i="1"/>
  <c r="H55" i="1"/>
  <c r="H59" i="1"/>
  <c r="G86" i="1"/>
  <c r="G90" i="1"/>
  <c r="H90" i="1" s="1"/>
  <c r="K107" i="1"/>
  <c r="H116" i="1"/>
  <c r="J119" i="1"/>
  <c r="H123" i="1"/>
  <c r="H128" i="1"/>
  <c r="E153" i="1"/>
  <c r="H153" i="1" s="1"/>
  <c r="E158" i="1"/>
  <c r="H158" i="1" s="1"/>
  <c r="K49" i="1"/>
  <c r="K59" i="1"/>
  <c r="I55" i="1"/>
  <c r="J76" i="1"/>
  <c r="J83" i="1"/>
  <c r="G96" i="1"/>
  <c r="H96" i="1" s="1"/>
  <c r="I116" i="1"/>
  <c r="J123" i="1"/>
  <c r="K55" i="1"/>
  <c r="K116" i="1"/>
  <c r="I107" i="1" l="1"/>
  <c r="K136" i="1"/>
  <c r="F86" i="1"/>
  <c r="D148" i="1"/>
  <c r="K148" i="1" s="1"/>
  <c r="H148" i="1"/>
  <c r="G164" i="1"/>
  <c r="H86" i="1"/>
  <c r="J86" i="1"/>
  <c r="K86" i="1"/>
  <c r="I148" i="1" l="1"/>
  <c r="J148" i="1"/>
  <c r="I86" i="1"/>
</calcChain>
</file>

<file path=xl/sharedStrings.xml><?xml version="1.0" encoding="utf-8"?>
<sst xmlns="http://schemas.openxmlformats.org/spreadsheetml/2006/main" count="243" uniqueCount="165">
  <si>
    <t>Звіт про виконання бюджету Менської ТГ за 2022 рік</t>
  </si>
  <si>
    <t>Видаткова частина бюджету</t>
  </si>
  <si>
    <t>грн.</t>
  </si>
  <si>
    <t>Код, Наказ МФУ від 20.09.2017 № 793</t>
  </si>
  <si>
    <t>Код, Наказ МФУ від 17.12.2020 № 781</t>
  </si>
  <si>
    <t>Назва</t>
  </si>
  <si>
    <t>Виконано за 2021 рік</t>
  </si>
  <si>
    <t>Бюджет на 2022 рік з урахуванням змін</t>
  </si>
  <si>
    <t xml:space="preserve">Бюджет на 2022 рік з урахуванням змін </t>
  </si>
  <si>
    <t>Виконано за 2022 рік</t>
  </si>
  <si>
    <t>% виконання</t>
  </si>
  <si>
    <t>До звітних даних за 2021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</si>
  <si>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</si>
  <si>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</si>
  <si>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</si>
  <si>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</si>
  <si>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6=к.5/к.4</t>
  </si>
  <si>
    <t>8=к.6/к.5</t>
  </si>
  <si>
    <t>7=к.5-к.3</t>
  </si>
  <si>
    <t>8=к.5/к.3</t>
  </si>
  <si>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</si>
  <si>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</si>
  <si>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</si>
  <si>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</si>
  <si>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</si>
  <si>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</si>
  <si>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</si>
  <si>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</si>
  <si>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</si>
  <si>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</si>
  <si>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</si>
  <si>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</si>
  <si>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</si>
  <si>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</si>
  <si>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(за рахунок освітньої субвенції)</t>
  </si>
  <si>
    <t>Надання загальної середньої освіти закладами загальної середньої освіти(за рахунок залишку освітньої субвенції)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</si>
  <si>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</si>
  <si>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</si>
  <si>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</si>
  <si>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</si>
  <si>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</si>
  <si>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</si>
  <si>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</si>
  <si>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</si>
  <si>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</si>
  <si>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</si>
  <si>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</si>
  <si>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</si>
  <si>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</si>
  <si>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</si>
  <si>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Забезпечення діяльності центрів професійного розвитку педагогічних працівників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</si>
  <si>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</si>
  <si>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</si>
  <si>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</si>
  <si>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</si>
  <si>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Охорона здоров'я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</si>
  <si>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</si>
  <si>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</si>
  <si>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</si>
  <si>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Соціальний захист та соціальне забезпечення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</si>
  <si>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</si>
  <si>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</si>
  <si>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</si>
  <si>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</si>
  <si>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</si>
  <si>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</si>
  <si>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</si>
  <si>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</si>
  <si>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</si>
  <si>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</si>
  <si>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</si>
  <si>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</si>
  <si>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Культура і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</si>
  <si>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</si>
  <si>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</si>
  <si>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</si>
  <si>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</si>
  <si>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</si>
  <si>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</si>
  <si>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</si>
  <si>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</si>
  <si>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</si>
  <si>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</si>
  <si>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</si>
  <si>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</si>
  <si>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</si>
  <si>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</si>
  <si>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</si>
  <si>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</si>
  <si>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</si>
  <si>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Житлово-комунальне господарство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</si>
  <si>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</si>
  <si>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</si>
  <si>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</si>
  <si>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</si>
  <si>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</si>
  <si>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</si>
  <si>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</si>
  <si>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</si>
  <si>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</si>
  <si>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</si>
  <si>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</si>
  <si>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</si>
  <si>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Економічна діяльність</t>
  </si>
  <si>
    <t>Розроблення схем планування та забудови територій (містобудівної документації)</t>
  </si>
  <si>
    <t>Розроблення комплексних планів просторового розвитку територій територіальних громад</t>
  </si>
  <si>
    <t>Розвиток мережі центрів надання адміністративних послуг</t>
  </si>
  <si>
    <t>7412</t>
  </si>
  <si>
    <t>Регулювання цін на послуги місцевого автотранспорту</t>
  </si>
  <si>
    <t>7442</t>
  </si>
  <si>
    <t>7442/7461</t>
  </si>
  <si>
    <t>Утримання та розвиток автомобільних доріг та дорожньої інфраструктури за рахунок коштів місцевого бюджету</t>
  </si>
  <si>
    <t>Реалізація заходів, спрямованих на підвищення доступності широкосмугового доступу до Інтернету в сільській місцевості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</si>
  <si>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</si>
  <si>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</si>
  <si>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</si>
  <si>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</si>
  <si>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</si>
  <si>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</si>
  <si>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</si>
  <si>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</si>
  <si>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</si>
  <si>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</si>
  <si>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Заходи та роботи з мобілізаційної підготовки місцевого значення</t>
  </si>
  <si>
    <t>Інші заходи громадського порядку та безпеки</t>
  </si>
  <si>
    <t>Інша діяльність у сфері екології та охорони природних ресурсів</t>
  </si>
  <si>
    <t>8700</t>
  </si>
  <si>
    <t>Резервний фонд місцевого бюджету</t>
  </si>
  <si>
    <t>Міжбюджетні трансферти</t>
  </si>
  <si>
    <t>9410</t>
  </si>
  <si>
    <t>9770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</si>
  <si>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</si>
  <si>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</si>
  <si>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</si>
  <si>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Усього видатків по загальному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</si>
  <si>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</si>
  <si>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</si>
  <si>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ДЖЕРЕЛА ФІНАНСУВАННЯ ДИФІЦИТУ БЮДЖЕТУ ЗФ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</si>
  <si>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</si>
  <si>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</si>
  <si>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</si>
  <si>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</si>
  <si>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</si>
  <si>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</si>
  <si>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</si>
  <si>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</si>
  <si>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Спеціальний фонд</t>
  </si>
  <si>
    <t>Надання загальної середньої освіти закладами загальної середньої освіти (залишок освітньої субвенції)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</si>
  <si>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піклувавння, осіб з їх числа</t>
  </si>
  <si>
    <t>7130</t>
  </si>
  <si>
    <t>Здійснення заходів із землеустрою</t>
  </si>
  <si>
    <t>7350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</si>
  <si>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</si>
  <si>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</si>
  <si>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</si>
  <si>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</si>
  <si>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Усього видатків по спеціальному фонду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</si>
  <si>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</si>
  <si>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</si>
  <si>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ДЖЕРЕЛА ФІНАНСУВАННЯ ДИФІЦИТУ БЮДЖЕТУ СФ</t>
  </si>
  <si>
    <t>баланс  зф</t>
  </si>
  <si>
    <t>баланс сф</t>
  </si>
  <si>
    <t>Начальник Фінансового управління
Менської міської ради</t>
  </si>
  <si>
    <t>Алла НЕРОСЛИК</t>
  </si>
  <si>
    <t>Додаток 2
до рішення 27 сесії Менської міської ради 8 скликання 27 січня 2023 року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</si>
</sst>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rgb="FF66FFFF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5"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right" vertical="center" wrapText="1"/>
    </xf>
    <xf numFmtId="4" fontId="7" fillId="3" borderId="12" xfId="0" applyNumberFormat="1" applyFont="1" applyFill="1" applyBorder="1" applyAlignment="1">
      <alignment horizontal="right" vertical="center" wrapText="1"/>
    </xf>
    <xf numFmtId="0" fontId="0" fillId="0" borderId="17" xfId="0" quotePrefix="1" applyBorder="1" applyAlignment="1">
      <alignment vertical="center" wrapText="1"/>
    </xf>
    <xf numFmtId="49" fontId="9" fillId="0" borderId="18" xfId="0" quotePrefix="1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0" fontId="0" fillId="0" borderId="21" xfId="0" quotePrefix="1" applyBorder="1" applyAlignment="1">
      <alignment vertical="center" wrapText="1"/>
    </xf>
    <xf numFmtId="49" fontId="9" fillId="0" borderId="22" xfId="0" quotePrefix="1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 vertical="center" wrapText="1"/>
    </xf>
    <xf numFmtId="4" fontId="9" fillId="0" borderId="23" xfId="0" applyNumberFormat="1" applyFont="1" applyBorder="1" applyAlignment="1">
      <alignment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0" fontId="0" fillId="0" borderId="25" xfId="0" quotePrefix="1" applyBorder="1" applyAlignment="1">
      <alignment vertical="center" wrapText="1"/>
    </xf>
    <xf numFmtId="49" fontId="9" fillId="0" borderId="26" xfId="0" quotePrefix="1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0" fontId="7" fillId="3" borderId="9" xfId="0" quotePrefix="1" applyFont="1" applyFill="1" applyBorder="1" applyAlignment="1">
      <alignment horizontal="center" vertical="center" wrapText="1"/>
    </xf>
    <xf numFmtId="0" fontId="8" fillId="3" borderId="10" xfId="0" quotePrefix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vertical="center" wrapText="1"/>
    </xf>
    <xf numFmtId="4" fontId="8" fillId="3" borderId="11" xfId="0" applyNumberFormat="1" applyFont="1" applyFill="1" applyBorder="1" applyAlignment="1">
      <alignment horizontal="right" vertical="center" wrapText="1"/>
    </xf>
    <xf numFmtId="0" fontId="0" fillId="0" borderId="17" xfId="0" quotePrefix="1" applyBorder="1" applyAlignment="1">
      <alignment horizontal="left" vertical="center" wrapText="1"/>
    </xf>
    <xf numFmtId="0" fontId="9" fillId="0" borderId="18" xfId="0" quotePrefix="1" applyFont="1" applyBorder="1" applyAlignment="1">
      <alignment vertical="center" wrapText="1"/>
    </xf>
    <xf numFmtId="0" fontId="0" fillId="0" borderId="25" xfId="0" quotePrefix="1" applyBorder="1" applyAlignment="1">
      <alignment horizontal="left" vertical="center" wrapText="1"/>
    </xf>
    <xf numFmtId="0" fontId="9" fillId="0" borderId="22" xfId="0" quotePrefix="1" applyFont="1" applyBorder="1" applyAlignment="1">
      <alignment vertical="center" wrapText="1"/>
    </xf>
    <xf numFmtId="0" fontId="0" fillId="0" borderId="21" xfId="0" quotePrefix="1" applyBorder="1" applyAlignment="1">
      <alignment horizontal="left" vertical="center" wrapText="1"/>
    </xf>
    <xf numFmtId="0" fontId="9" fillId="0" borderId="14" xfId="0" quotePrefix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" fontId="9" fillId="0" borderId="15" xfId="0" applyNumberFormat="1" applyFont="1" applyBorder="1" applyAlignment="1">
      <alignment vertical="center" wrapText="1"/>
    </xf>
    <xf numFmtId="0" fontId="0" fillId="0" borderId="27" xfId="0" quotePrefix="1" applyBorder="1" applyAlignment="1">
      <alignment horizontal="left" vertical="center" wrapText="1"/>
    </xf>
    <xf numFmtId="0" fontId="9" fillId="0" borderId="23" xfId="0" quotePrefix="1" applyFont="1" applyBorder="1" applyAlignment="1">
      <alignment vertical="center" wrapText="1"/>
    </xf>
    <xf numFmtId="0" fontId="7" fillId="0" borderId="0" xfId="0" applyFont="1"/>
    <xf numFmtId="4" fontId="8" fillId="3" borderId="11" xfId="0" applyNumberFormat="1" applyFont="1" applyFill="1" applyBorder="1" applyAlignment="1">
      <alignment vertical="center" wrapText="1"/>
    </xf>
    <xf numFmtId="4" fontId="8" fillId="3" borderId="28" xfId="0" applyNumberFormat="1" applyFont="1" applyFill="1" applyBorder="1" applyAlignment="1">
      <alignment horizontal="right" vertical="center" wrapText="1"/>
    </xf>
    <xf numFmtId="4" fontId="7" fillId="3" borderId="29" xfId="0" applyNumberFormat="1" applyFont="1" applyFill="1" applyBorder="1" applyAlignment="1">
      <alignment horizontal="right" vertical="center" wrapText="1"/>
    </xf>
    <xf numFmtId="0" fontId="0" fillId="0" borderId="30" xfId="0" quotePrefix="1" applyBorder="1" applyAlignment="1">
      <alignment horizontal="left" vertical="center" wrapText="1"/>
    </xf>
    <xf numFmtId="0" fontId="7" fillId="3" borderId="31" xfId="0" quotePrefix="1" applyFont="1" applyFill="1" applyBorder="1" applyAlignment="1">
      <alignment horizontal="center" vertical="center" wrapText="1"/>
    </xf>
    <xf numFmtId="0" fontId="9" fillId="0" borderId="18" xfId="0" quotePrefix="1" applyFont="1" applyBorder="1" applyAlignment="1">
      <alignment horizontal="right" vertical="center" wrapText="1"/>
    </xf>
    <xf numFmtId="0" fontId="9" fillId="0" borderId="22" xfId="0" quotePrefix="1" applyFont="1" applyBorder="1" applyAlignment="1">
      <alignment horizontal="right" vertical="center" wrapText="1"/>
    </xf>
    <xf numFmtId="0" fontId="9" fillId="0" borderId="26" xfId="0" quotePrefix="1" applyFont="1" applyBorder="1" applyAlignment="1">
      <alignment vertical="center" wrapText="1"/>
    </xf>
    <xf numFmtId="0" fontId="0" fillId="0" borderId="0" xfId="0" quotePrefix="1" applyAlignment="1">
      <alignment vertical="center" wrapText="1"/>
    </xf>
    <xf numFmtId="0" fontId="9" fillId="0" borderId="32" xfId="0" quotePrefix="1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4" fontId="9" fillId="0" borderId="33" xfId="0" applyNumberFormat="1" applyFont="1" applyBorder="1" applyAlignment="1">
      <alignment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6" fillId="4" borderId="9" xfId="0" quotePrefix="1" applyFont="1" applyFill="1" applyBorder="1" applyAlignment="1">
      <alignment vertical="center" wrapText="1"/>
    </xf>
    <xf numFmtId="0" fontId="10" fillId="4" borderId="10" xfId="0" quotePrefix="1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4" fontId="10" fillId="4" borderId="11" xfId="0" applyNumberFormat="1" applyFont="1" applyFill="1" applyBorder="1" applyAlignment="1">
      <alignment vertical="center" wrapText="1"/>
    </xf>
    <xf numFmtId="4" fontId="10" fillId="4" borderId="11" xfId="0" applyNumberFormat="1" applyFont="1" applyFill="1" applyBorder="1" applyAlignment="1">
      <alignment horizontal="right" vertical="center" wrapText="1"/>
    </xf>
    <xf numFmtId="4" fontId="6" fillId="4" borderId="12" xfId="0" applyNumberFormat="1" applyFont="1" applyFill="1" applyBorder="1" applyAlignment="1">
      <alignment horizontal="right" vertical="center" wrapText="1"/>
    </xf>
    <xf numFmtId="0" fontId="8" fillId="2" borderId="10" xfId="0" quotePrefix="1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vertical="center" wrapText="1"/>
    </xf>
    <xf numFmtId="4" fontId="8" fillId="2" borderId="11" xfId="0" applyNumberFormat="1" applyFont="1" applyFill="1" applyBorder="1" applyAlignment="1">
      <alignment horizontal="right" vertical="center" wrapText="1"/>
    </xf>
    <xf numFmtId="4" fontId="7" fillId="2" borderId="12" xfId="0" applyNumberFormat="1" applyFont="1" applyFill="1" applyBorder="1" applyAlignment="1">
      <alignment horizontal="right" vertical="center" wrapText="1"/>
    </xf>
    <xf numFmtId="0" fontId="7" fillId="5" borderId="9" xfId="0" quotePrefix="1" applyFont="1" applyFill="1" applyBorder="1" applyAlignment="1">
      <alignment vertical="center" wrapText="1"/>
    </xf>
    <xf numFmtId="0" fontId="8" fillId="6" borderId="9" xfId="0" quotePrefix="1" applyFont="1" applyFill="1" applyBorder="1" applyAlignment="1">
      <alignment vertical="center" wrapText="1"/>
    </xf>
    <xf numFmtId="0" fontId="8" fillId="6" borderId="35" xfId="0" quotePrefix="1" applyFont="1" applyFill="1" applyBorder="1" applyAlignment="1">
      <alignment vertical="center" wrapText="1"/>
    </xf>
    <xf numFmtId="4" fontId="8" fillId="6" borderId="11" xfId="0" quotePrefix="1" applyNumberFormat="1" applyFont="1" applyFill="1" applyBorder="1" applyAlignment="1">
      <alignment vertical="center" wrapText="1"/>
    </xf>
    <xf numFmtId="4" fontId="8" fillId="6" borderId="11" xfId="0" applyNumberFormat="1" applyFont="1" applyFill="1" applyBorder="1" applyAlignment="1">
      <alignment vertical="center" wrapText="1"/>
    </xf>
    <xf numFmtId="0" fontId="8" fillId="0" borderId="18" xfId="0" applyFont="1" applyBorder="1"/>
    <xf numFmtId="0" fontId="8" fillId="0" borderId="19" xfId="0" applyFont="1" applyBorder="1" applyAlignment="1">
      <alignment wrapText="1"/>
    </xf>
    <xf numFmtId="4" fontId="8" fillId="0" borderId="19" xfId="0" applyNumberFormat="1" applyFont="1" applyBorder="1"/>
    <xf numFmtId="4" fontId="8" fillId="5" borderId="19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Border="1"/>
    <xf numFmtId="4" fontId="0" fillId="0" borderId="20" xfId="0" applyNumberFormat="1" applyBorder="1"/>
    <xf numFmtId="0" fontId="7" fillId="0" borderId="21" xfId="0" applyFont="1" applyBorder="1"/>
    <xf numFmtId="4" fontId="8" fillId="5" borderId="23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Border="1"/>
    <xf numFmtId="0" fontId="0" fillId="0" borderId="21" xfId="0" applyBorder="1"/>
    <xf numFmtId="0" fontId="9" fillId="0" borderId="22" xfId="0" applyFont="1" applyBorder="1"/>
    <xf numFmtId="0" fontId="9" fillId="0" borderId="23" xfId="0" applyFont="1" applyBorder="1" applyAlignment="1">
      <alignment wrapText="1"/>
    </xf>
    <xf numFmtId="4" fontId="8" fillId="5" borderId="33" xfId="0" applyNumberFormat="1" applyFont="1" applyFill="1" applyBorder="1" applyAlignment="1">
      <alignment horizontal="right" vertical="center" wrapText="1"/>
    </xf>
    <xf numFmtId="0" fontId="7" fillId="7" borderId="9" xfId="0" quotePrefix="1" applyFont="1" applyFill="1" applyBorder="1" applyAlignment="1">
      <alignment vertical="center" wrapText="1"/>
    </xf>
    <xf numFmtId="0" fontId="8" fillId="7" borderId="10" xfId="0" quotePrefix="1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4" fontId="8" fillId="7" borderId="11" xfId="0" applyNumberFormat="1" applyFont="1" applyFill="1" applyBorder="1" applyAlignment="1">
      <alignment vertical="center" wrapText="1"/>
    </xf>
    <xf numFmtId="4" fontId="8" fillId="7" borderId="28" xfId="0" applyNumberFormat="1" applyFont="1" applyFill="1" applyBorder="1" applyAlignment="1">
      <alignment horizontal="right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Alignment="1">
      <alignment vertical="center" wrapText="1"/>
    </xf>
    <xf numFmtId="49" fontId="9" fillId="0" borderId="14" xfId="0" quotePrefix="1" applyNumberFormat="1" applyFont="1" applyBorder="1" applyAlignment="1">
      <alignment horizontal="right" vertical="center" wrapText="1"/>
    </xf>
    <xf numFmtId="4" fontId="7" fillId="0" borderId="34" xfId="0" applyNumberFormat="1" applyFont="1" applyBorder="1" applyAlignment="1">
      <alignment horizontal="right" vertical="center" wrapText="1"/>
    </xf>
    <xf numFmtId="4" fontId="8" fillId="3" borderId="11" xfId="0" applyNumberFormat="1" applyFont="1" applyFill="1" applyBorder="1"/>
    <xf numFmtId="0" fontId="0" fillId="0" borderId="0" xfId="0" quotePrefix="1" applyAlignment="1">
      <alignment horizontal="left" vertical="center" wrapText="1"/>
    </xf>
    <xf numFmtId="0" fontId="0" fillId="0" borderId="13" xfId="0" quotePrefix="1" applyBorder="1" applyAlignment="1">
      <alignment vertical="center" wrapText="1"/>
    </xf>
    <xf numFmtId="4" fontId="10" fillId="7" borderId="11" xfId="0" applyNumberFormat="1" applyFont="1" applyFill="1" applyBorder="1"/>
    <xf numFmtId="4" fontId="10" fillId="7" borderId="11" xfId="0" applyNumberFormat="1" applyFont="1" applyFill="1" applyBorder="1" applyAlignment="1">
      <alignment horizontal="right" vertical="center" wrapText="1"/>
    </xf>
    <xf numFmtId="4" fontId="6" fillId="7" borderId="12" xfId="0" applyNumberFormat="1" applyFont="1" applyFill="1" applyBorder="1" applyAlignment="1">
      <alignment horizontal="right" vertical="center" wrapText="1"/>
    </xf>
    <xf numFmtId="0" fontId="7" fillId="5" borderId="31" xfId="0" quotePrefix="1" applyFont="1" applyFill="1" applyBorder="1" applyAlignment="1">
      <alignment vertical="center" wrapText="1"/>
    </xf>
    <xf numFmtId="4" fontId="0" fillId="0" borderId="0" xfId="0" applyNumberFormat="1"/>
    <xf numFmtId="2" fontId="0" fillId="0" borderId="0" xfId="0" applyNumberFormat="1"/>
    <xf numFmtId="0" fontId="2" fillId="2" borderId="9" xfId="0" quotePrefix="1" applyFont="1" applyFill="1" applyBorder="1" applyAlignment="1">
      <alignment vertical="center" wrapText="1"/>
    </xf>
    <xf numFmtId="0" fontId="13" fillId="5" borderId="10" xfId="0" quotePrefix="1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4" fontId="13" fillId="5" borderId="11" xfId="0" applyNumberFormat="1" applyFont="1" applyFill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0" fontId="2" fillId="0" borderId="0" xfId="0" applyFont="1"/>
    <xf numFmtId="4" fontId="8" fillId="6" borderId="37" xfId="0" applyNumberFormat="1" applyFont="1" applyFill="1" applyBorder="1" applyAlignment="1">
      <alignment horizontal="right" vertical="center" wrapText="1"/>
    </xf>
    <xf numFmtId="4" fontId="7" fillId="6" borderId="38" xfId="0" applyNumberFormat="1" applyFont="1" applyFill="1" applyBorder="1" applyAlignment="1">
      <alignment horizontal="right" vertical="center" wrapText="1"/>
    </xf>
    <xf numFmtId="4" fontId="7" fillId="7" borderId="29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/>
    <xf numFmtId="4" fontId="13" fillId="0" borderId="23" xfId="0" applyNumberFormat="1" applyFont="1" applyBorder="1"/>
    <xf numFmtId="0" fontId="12" fillId="6" borderId="9" xfId="0" quotePrefix="1" applyFont="1" applyFill="1" applyBorder="1" applyAlignment="1">
      <alignment vertical="center" wrapText="1"/>
    </xf>
    <xf numFmtId="0" fontId="14" fillId="0" borderId="18" xfId="0" applyFont="1" applyBorder="1"/>
    <xf numFmtId="0" fontId="14" fillId="0" borderId="19" xfId="0" applyFont="1" applyBorder="1" applyAlignment="1">
      <alignment wrapText="1"/>
    </xf>
    <xf numFmtId="4" fontId="14" fillId="0" borderId="19" xfId="0" applyNumberFormat="1" applyFont="1" applyBorder="1"/>
    <xf numFmtId="4" fontId="14" fillId="0" borderId="23" xfId="0" applyNumberFormat="1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0" fontId="12" fillId="0" borderId="0" xfId="0" applyFont="1"/>
    <xf numFmtId="0" fontId="12" fillId="0" borderId="17" xfId="0" applyFont="1" applyBorder="1"/>
    <xf numFmtId="0" fontId="14" fillId="0" borderId="22" xfId="0" applyFont="1" applyBorder="1"/>
    <xf numFmtId="0" fontId="14" fillId="0" borderId="23" xfId="0" applyFont="1" applyBorder="1" applyAlignment="1">
      <alignment wrapText="1"/>
    </xf>
    <xf numFmtId="4" fontId="14" fillId="0" borderId="23" xfId="0" applyNumberFormat="1" applyFont="1" applyBorder="1"/>
    <xf numFmtId="0" fontId="2" fillId="0" borderId="21" xfId="0" applyFont="1" applyBorder="1"/>
    <xf numFmtId="0" fontId="12" fillId="0" borderId="21" xfId="0" applyFont="1" applyBorder="1"/>
    <xf numFmtId="4" fontId="8" fillId="3" borderId="37" xfId="0" applyNumberFormat="1" applyFont="1" applyFill="1" applyBorder="1"/>
    <xf numFmtId="4" fontId="8" fillId="3" borderId="28" xfId="0" applyNumberFormat="1" applyFont="1" applyFill="1" applyBorder="1"/>
    <xf numFmtId="4" fontId="8" fillId="3" borderId="37" xfId="0" applyNumberFormat="1" applyFont="1" applyFill="1" applyBorder="1" applyAlignment="1">
      <alignment horizontal="right" vertical="center" wrapText="1"/>
    </xf>
    <xf numFmtId="4" fontId="7" fillId="3" borderId="38" xfId="0" applyNumberFormat="1" applyFont="1" applyFill="1" applyBorder="1" applyAlignment="1">
      <alignment horizontal="right" vertical="center" wrapText="1"/>
    </xf>
    <xf numFmtId="0" fontId="10" fillId="7" borderId="9" xfId="0" quotePrefix="1" applyFont="1" applyFill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8" fillId="3" borderId="9" xfId="0" quotePrefix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8" borderId="9" xfId="0" quotePrefix="1" applyFont="1" applyFill="1" applyBorder="1" applyAlignment="1">
      <alignment vertical="center" wrapText="1"/>
    </xf>
    <xf numFmtId="0" fontId="8" fillId="9" borderId="22" xfId="0" applyFont="1" applyFill="1" applyBorder="1"/>
    <xf numFmtId="0" fontId="8" fillId="9" borderId="23" xfId="0" applyFont="1" applyFill="1" applyBorder="1" applyAlignment="1">
      <alignment wrapText="1"/>
    </xf>
    <xf numFmtId="4" fontId="8" fillId="9" borderId="23" xfId="0" applyNumberFormat="1" applyFont="1" applyFill="1" applyBorder="1"/>
    <xf numFmtId="4" fontId="9" fillId="9" borderId="23" xfId="0" applyNumberFormat="1" applyFont="1" applyFill="1" applyBorder="1"/>
    <xf numFmtId="4" fontId="0" fillId="9" borderId="24" xfId="0" applyNumberFormat="1" applyFill="1" applyBorder="1"/>
    <xf numFmtId="0" fontId="0" fillId="9" borderId="0" xfId="0" applyFill="1"/>
    <xf numFmtId="0" fontId="0" fillId="9" borderId="21" xfId="0" applyFill="1" applyBorder="1"/>
    <xf numFmtId="0" fontId="8" fillId="9" borderId="23" xfId="0" applyFont="1" applyFill="1" applyBorder="1"/>
    <xf numFmtId="0" fontId="2" fillId="9" borderId="17" xfId="0" applyFont="1" applyFill="1" applyBorder="1"/>
    <xf numFmtId="0" fontId="13" fillId="9" borderId="23" xfId="0" applyFont="1" applyFill="1" applyBorder="1"/>
    <xf numFmtId="0" fontId="13" fillId="9" borderId="23" xfId="0" applyFont="1" applyFill="1" applyBorder="1" applyAlignment="1">
      <alignment wrapText="1"/>
    </xf>
    <xf numFmtId="4" fontId="13" fillId="9" borderId="23" xfId="0" applyNumberFormat="1" applyFont="1" applyFill="1" applyBorder="1"/>
    <xf numFmtId="4" fontId="13" fillId="5" borderId="23" xfId="0" applyNumberFormat="1" applyFont="1" applyFill="1" applyBorder="1" applyAlignment="1">
      <alignment horizontal="right" vertical="center" wrapText="1"/>
    </xf>
    <xf numFmtId="4" fontId="2" fillId="9" borderId="24" xfId="0" applyNumberFormat="1" applyFont="1" applyFill="1" applyBorder="1"/>
    <xf numFmtId="0" fontId="2" fillId="9" borderId="0" xfId="0" applyFont="1" applyFill="1"/>
    <xf numFmtId="0" fontId="2" fillId="9" borderId="21" xfId="0" applyFont="1" applyFill="1" applyBorder="1"/>
    <xf numFmtId="0" fontId="13" fillId="0" borderId="32" xfId="0" applyFont="1" applyBorder="1"/>
    <xf numFmtId="0" fontId="13" fillId="0" borderId="33" xfId="0" applyFont="1" applyBorder="1" applyAlignment="1">
      <alignment wrapText="1"/>
    </xf>
    <xf numFmtId="4" fontId="13" fillId="0" borderId="33" xfId="0" applyNumberFormat="1" applyFont="1" applyBorder="1"/>
    <xf numFmtId="4" fontId="13" fillId="5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Border="1"/>
    <xf numFmtId="0" fontId="15" fillId="7" borderId="9" xfId="0" quotePrefix="1" applyFont="1" applyFill="1" applyBorder="1" applyAlignment="1">
      <alignment vertical="center" wrapText="1"/>
    </xf>
    <xf numFmtId="0" fontId="8" fillId="2" borderId="2" xfId="0" quotePrefix="1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4" fontId="8" fillId="2" borderId="37" xfId="0" applyNumberFormat="1" applyFont="1" applyFill="1" applyBorder="1" applyAlignment="1">
      <alignment vertical="center" wrapText="1"/>
    </xf>
    <xf numFmtId="4" fontId="8" fillId="2" borderId="37" xfId="0" applyNumberFormat="1" applyFont="1" applyFill="1" applyBorder="1" applyAlignment="1">
      <alignment horizontal="right" vertical="center" wrapText="1"/>
    </xf>
    <xf numFmtId="4" fontId="7" fillId="2" borderId="38" xfId="0" applyNumberFormat="1" applyFont="1" applyFill="1" applyBorder="1" applyAlignment="1">
      <alignment horizontal="right" vertical="center" wrapText="1"/>
    </xf>
    <xf numFmtId="0" fontId="8" fillId="6" borderId="39" xfId="0" quotePrefix="1" applyFont="1" applyFill="1" applyBorder="1" applyAlignment="1">
      <alignment vertical="center" wrapText="1"/>
    </xf>
    <xf numFmtId="0" fontId="8" fillId="6" borderId="27" xfId="0" quotePrefix="1" applyFont="1" applyFill="1" applyBorder="1" applyAlignment="1">
      <alignment vertical="center" wrapText="1"/>
    </xf>
    <xf numFmtId="4" fontId="8" fillId="6" borderId="28" xfId="0" quotePrefix="1" applyNumberFormat="1" applyFont="1" applyFill="1" applyBorder="1" applyAlignment="1">
      <alignment vertical="center" wrapText="1"/>
    </xf>
    <xf numFmtId="4" fontId="8" fillId="6" borderId="28" xfId="0" applyNumberFormat="1" applyFont="1" applyFill="1" applyBorder="1" applyAlignment="1">
      <alignment vertical="center" wrapText="1"/>
    </xf>
    <xf numFmtId="4" fontId="8" fillId="6" borderId="28" xfId="0" applyNumberFormat="1" applyFont="1" applyFill="1" applyBorder="1" applyAlignment="1">
      <alignment horizontal="right" vertical="center" wrapText="1"/>
    </xf>
    <xf numFmtId="4" fontId="7" fillId="6" borderId="29" xfId="0" applyNumberFormat="1" applyFont="1" applyFill="1" applyBorder="1" applyAlignment="1">
      <alignment horizontal="right" vertical="center" wrapText="1"/>
    </xf>
    <xf numFmtId="0" fontId="13" fillId="5" borderId="36" xfId="0" quotePrefix="1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4" fontId="13" fillId="5" borderId="3" xfId="0" applyNumberFormat="1" applyFont="1" applyFill="1" applyBorder="1" applyAlignment="1">
      <alignment vertical="center" wrapText="1"/>
    </xf>
    <xf numFmtId="4" fontId="13" fillId="5" borderId="3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3" fillId="5" borderId="32" xfId="0" quotePrefix="1" applyFont="1" applyFill="1" applyBorder="1" applyAlignment="1">
      <alignment vertical="center" wrapText="1"/>
    </xf>
    <xf numFmtId="0" fontId="13" fillId="5" borderId="33" xfId="0" applyFont="1" applyFill="1" applyBorder="1" applyAlignment="1">
      <alignment vertical="center" wrapText="1"/>
    </xf>
    <xf numFmtId="4" fontId="13" fillId="5" borderId="33" xfId="0" applyNumberFormat="1" applyFont="1" applyFill="1" applyBorder="1" applyAlignment="1">
      <alignment vertical="center" wrapText="1"/>
    </xf>
    <xf numFmtId="4" fontId="2" fillId="0" borderId="34" xfId="0" applyNumberFormat="1" applyFont="1" applyBorder="1" applyAlignment="1">
      <alignment horizontal="right" vertical="center" wrapText="1"/>
    </xf>
    <xf numFmtId="0" fontId="2" fillId="0" borderId="0" xfId="0" quotePrefix="1" applyFont="1" applyAlignment="1">
      <alignment horizontal="left" vertical="center" wrapText="1"/>
    </xf>
    <xf numFmtId="0" fontId="13" fillId="0" borderId="36" xfId="0" quotePrefix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 wrapText="1"/>
    </xf>
    <xf numFmtId="0" fontId="2" fillId="3" borderId="9" xfId="0" quotePrefix="1" applyFont="1" applyFill="1" applyBorder="1" applyAlignment="1">
      <alignment horizontal="center" vertical="center" wrapText="1"/>
    </xf>
    <xf numFmtId="0" fontId="13" fillId="0" borderId="18" xfId="0" quotePrefix="1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2" fillId="0" borderId="0" xfId="0" quotePrefix="1" applyFont="1" applyAlignment="1">
      <alignment horizontal="center" vertical="center" wrapText="1"/>
    </xf>
    <xf numFmtId="0" fontId="13" fillId="0" borderId="14" xfId="0" quotePrefix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" fontId="13" fillId="0" borderId="15" xfId="0" applyNumberFormat="1" applyFont="1" applyBorder="1" applyAlignment="1">
      <alignment vertical="center" wrapText="1"/>
    </xf>
    <xf numFmtId="0" fontId="2" fillId="0" borderId="17" xfId="0" quotePrefix="1" applyFont="1" applyBorder="1" applyAlignment="1">
      <alignment vertical="center" wrapText="1"/>
    </xf>
    <xf numFmtId="0" fontId="13" fillId="0" borderId="26" xfId="0" quotePrefix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" fontId="13" fillId="0" borderId="7" xfId="0" applyNumberFormat="1" applyFont="1" applyBorder="1" applyAlignment="1">
      <alignment vertical="center" wrapText="1"/>
    </xf>
    <xf numFmtId="4" fontId="13" fillId="0" borderId="7" xfId="0" applyNumberFormat="1" applyFont="1" applyBorder="1"/>
    <xf numFmtId="0" fontId="2" fillId="0" borderId="0" xfId="0" quotePrefix="1" applyFont="1" applyAlignment="1">
      <alignment vertical="center" wrapText="1"/>
    </xf>
    <xf numFmtId="4" fontId="13" fillId="5" borderId="19" xfId="0" applyNumberFormat="1" applyFont="1" applyFill="1" applyBorder="1" applyAlignment="1">
      <alignment horizontal="right" vertical="center" wrapText="1"/>
    </xf>
    <xf numFmtId="4" fontId="2" fillId="5" borderId="24" xfId="0" applyNumberFormat="1" applyFont="1" applyFill="1" applyBorder="1" applyAlignment="1">
      <alignment horizontal="right" vertical="center" wrapText="1"/>
    </xf>
    <xf numFmtId="0" fontId="13" fillId="0" borderId="22" xfId="0" quotePrefix="1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4" fontId="2" fillId="5" borderId="8" xfId="0" applyNumberFormat="1" applyFont="1" applyFill="1" applyBorder="1" applyAlignment="1">
      <alignment horizontal="right" vertical="center" wrapText="1"/>
    </xf>
    <xf numFmtId="0" fontId="2" fillId="0" borderId="21" xfId="0" quotePrefix="1" applyFont="1" applyBorder="1" applyAlignment="1">
      <alignment vertical="center" wrapText="1"/>
    </xf>
    <xf numFmtId="0" fontId="13" fillId="0" borderId="32" xfId="0" quotePrefix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0" fontId="2" fillId="0" borderId="25" xfId="0" quotePrefix="1" applyFont="1" applyBorder="1" applyAlignment="1">
      <alignment horizontal="left" vertical="center" wrapText="1"/>
    </xf>
    <xf numFmtId="0" fontId="13" fillId="0" borderId="14" xfId="0" quotePrefix="1" applyFont="1" applyBorder="1" applyAlignment="1">
      <alignment horizontal="right" vertical="center" wrapText="1"/>
    </xf>
    <xf numFmtId="4" fontId="13" fillId="0" borderId="15" xfId="0" applyNumberFormat="1" applyFont="1" applyBorder="1"/>
    <xf numFmtId="4" fontId="13" fillId="0" borderId="33" xfId="0" applyNumberFormat="1" applyFont="1" applyBorder="1" applyAlignment="1">
      <alignment horizontal="center" vertical="center" wrapText="1"/>
    </xf>
    <xf numFmtId="4" fontId="2" fillId="5" borderId="20" xfId="0" applyNumberFormat="1" applyFont="1" applyFill="1" applyBorder="1" applyAlignment="1">
      <alignment horizontal="right" vertical="center" wrapText="1"/>
    </xf>
    <xf numFmtId="4" fontId="13" fillId="5" borderId="7" xfId="0" applyNumberFormat="1" applyFont="1" applyFill="1" applyBorder="1" applyAlignment="1">
      <alignment horizontal="right" vertical="center" wrapText="1"/>
    </xf>
    <xf numFmtId="4" fontId="13" fillId="5" borderId="15" xfId="0" applyNumberFormat="1" applyFont="1" applyFill="1" applyBorder="1" applyAlignment="1">
      <alignment horizontal="right" vertical="center" wrapText="1"/>
    </xf>
    <xf numFmtId="4" fontId="2" fillId="5" borderId="23" xfId="0" applyNumberFormat="1" applyFont="1" applyFill="1" applyBorder="1" applyAlignment="1">
      <alignment horizontal="right" vertical="center" wrapText="1"/>
    </xf>
    <xf numFmtId="0" fontId="2" fillId="0" borderId="21" xfId="0" quotePrefix="1" applyFont="1" applyBorder="1" applyAlignment="1">
      <alignment horizontal="left" vertical="center" wrapText="1"/>
    </xf>
    <xf numFmtId="0" fontId="2" fillId="0" borderId="17" xfId="0" quotePrefix="1" applyFont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13" fillId="0" borderId="18" xfId="0" quotePrefix="1" applyNumberFormat="1" applyFont="1" applyBorder="1" applyAlignment="1">
      <alignment horizontal="right" vertical="center" wrapText="1"/>
    </xf>
    <xf numFmtId="0" fontId="2" fillId="5" borderId="0" xfId="0" applyFont="1" applyFill="1"/>
    <xf numFmtId="49" fontId="13" fillId="0" borderId="22" xfId="0" quotePrefix="1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4" fillId="0" borderId="0" xfId="0" applyFont="1"/>
    <xf numFmtId="0" fontId="16" fillId="0" borderId="0" xfId="2" applyFont="1" applyAlignment="1">
      <alignment horizontal="right" vertical="top"/>
    </xf>
    <xf numFmtId="0" fontId="0" fillId="0" borderId="0" xfId="0" applyAlignment="1">
      <alignment vertical="top"/>
    </xf>
    <xf numFmtId="2" fontId="4" fillId="5" borderId="0" xfId="0" applyNumberFormat="1" applyFont="1" applyFill="1"/>
    <xf numFmtId="0" fontId="4" fillId="5" borderId="0" xfId="0" applyFont="1" applyFill="1"/>
    <xf numFmtId="0" fontId="16" fillId="0" borderId="0" xfId="2" applyFont="1" applyAlignment="1">
      <alignment horizontal="left" vertical="top" wrapText="1"/>
    </xf>
    <xf numFmtId="0" fontId="0" fillId="0" borderId="25" xfId="0" quotePrefix="1" applyBorder="1" applyAlignment="1">
      <alignment horizontal="left" vertical="center" wrapText="1"/>
    </xf>
    <xf numFmtId="0" fontId="0" fillId="0" borderId="13" xfId="0" quotePrefix="1" applyBorder="1" applyAlignment="1">
      <alignment horizontal="left" vertical="center" wrapText="1"/>
    </xf>
    <xf numFmtId="0" fontId="0" fillId="0" borderId="5" xfId="0" quotePrefix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</cellXfs>
  <cellStyles count="3">
    <cellStyle name="Звичайний" xfId="0" builtinId="0"/>
    <cellStyle name="Звичайний 2" xfId="1" xr:uid="{194F132F-1C24-4253-8D39-ED93EE2BC289}"/>
    <cellStyle name="Обычный 2" xfId="2" xr:uid="{92728F0C-1D32-4A23-B158-A8D721F12E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4;&#1086;&#1076;&#1072;&#1090;&#1086;&#1082;%20&#8470;1%20&#1044;&#1086;&#1093;&#1086;&#1076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238348762.30000001</v>
          </cell>
          <cell r="G106">
            <v>223362167.94</v>
          </cell>
        </row>
        <row r="136">
          <cell r="E136">
            <v>18243268.860000003</v>
          </cell>
          <cell r="G136">
            <v>16504209.460000001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3"/>
  <sheetViews>
    <sheetView tabSelected="1" topLeftCell="B1" zoomScale="90" workbookViewId="0">
      <pane ySplit="10" topLeftCell="A59" activePane="bottomLeft" state="frozen"/>
      <selection activeCell="D3" sqref="D3"/>
      <selection pane="bottomLeft" activeCell="D5" sqref="D5"/>
    </sheetView>
  </sheetViews>
  <sheetFormatPr defaultRowHeight="12.75" x14ac:dyDescent="0.2"/>
  <cols>
    <col min="1" max="1" width="8.5703125" hidden="1" bestFit="1" customWidth="1"/>
    <col min="2" max="2" width="10.5703125" customWidth="1"/>
    <col min="3" max="3" width="50.7109375" bestFit="1" customWidth="1"/>
    <col min="4" max="4" width="16" bestFit="1" customWidth="1"/>
    <col min="5" max="5" width="18.28515625" bestFit="1" customWidth="1"/>
    <col min="6" max="6" width="17.28515625" customWidth="1"/>
    <col min="7" max="7" width="17" bestFit="1" customWidth="1"/>
    <col min="8" max="8" width="13.42578125" bestFit="1" customWidth="1"/>
    <col min="9" max="9" width="13.42578125" customWidth="1"/>
    <col min="10" max="10" width="15.7109375" bestFit="1" customWidth="1"/>
    <col min="11" max="11" width="13" bestFit="1" customWidth="1"/>
    <col min="15" max="15" width="12" bestFit="1" customWidth="1"/>
  </cols>
  <sheetData>
    <row r="1" spans="1:12" x14ac:dyDescent="0.2">
      <c r="H1" s="254" t="s">
        <v>164</v>
      </c>
      <c r="I1" s="254"/>
      <c r="J1" s="254"/>
      <c r="K1" s="254"/>
    </row>
    <row r="2" spans="1:12" x14ac:dyDescent="0.2">
      <c r="H2" s="254"/>
      <c r="I2" s="254"/>
      <c r="J2" s="254"/>
      <c r="K2" s="254"/>
    </row>
    <row r="3" spans="1:12" x14ac:dyDescent="0.2">
      <c r="H3" s="254"/>
      <c r="I3" s="254"/>
      <c r="J3" s="254"/>
      <c r="K3" s="254"/>
    </row>
    <row r="4" spans="1:12" x14ac:dyDescent="0.2">
      <c r="H4" s="254"/>
      <c r="I4" s="254"/>
      <c r="J4" s="254"/>
      <c r="K4" s="254"/>
    </row>
    <row r="6" spans="1:12" ht="22.5" x14ac:dyDescent="0.3">
      <c r="A6" s="243" t="s">
        <v>0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1:12" ht="18.75" x14ac:dyDescent="0.3">
      <c r="A7" s="244" t="s">
        <v>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1:12" ht="13.5" thickBot="1" x14ac:dyDescent="0.25">
      <c r="K8" s="1" t="s">
        <v>2</v>
      </c>
    </row>
    <row r="9" spans="1:12" ht="30" customHeight="1" x14ac:dyDescent="0.2">
      <c r="A9" s="245" t="s">
        <v>3</v>
      </c>
      <c r="B9" s="247" t="s">
        <v>4</v>
      </c>
      <c r="C9" s="249" t="s">
        <v>5</v>
      </c>
      <c r="D9" s="251" t="s">
        <v>6</v>
      </c>
      <c r="E9" s="251" t="s">
        <v>7</v>
      </c>
      <c r="F9" s="251" t="s">
        <v>8</v>
      </c>
      <c r="G9" s="251" t="s">
        <v>9</v>
      </c>
      <c r="H9" s="251" t="s">
        <v>10</v>
      </c>
      <c r="I9" s="251"/>
      <c r="J9" s="251" t="s">
        <v>11</v>
      </c>
      <c r="K9" s="253"/>
    </row>
    <row r="10" spans="1:12" s="2" customFormat="1" ht="43.5" customHeight="1" thickBot="1" x14ac:dyDescent="0.25">
      <c r="A10" s="246"/>
      <c r="B10" s="248"/>
      <c r="C10" s="250"/>
      <c r="D10" s="252"/>
      <c r="E10" s="252"/>
      <c r="F10" s="252"/>
      <c r="G10" s="252"/>
      <c r="H10" s="3" t="s">
        <v>12</v>
      </c>
      <c r="I10" s="3" t="s">
        <v>13</v>
      </c>
      <c r="J10" s="3" t="s">
        <v>14</v>
      </c>
      <c r="K10" s="4" t="s">
        <v>15</v>
      </c>
    </row>
    <row r="11" spans="1:12" s="2" customFormat="1" ht="15.75" customHeight="1" thickBot="1" x14ac:dyDescent="0.25">
      <c r="A11" s="5">
        <v>1</v>
      </c>
      <c r="B11" s="6"/>
      <c r="C11" s="7">
        <v>2</v>
      </c>
      <c r="D11" s="7">
        <v>3</v>
      </c>
      <c r="E11" s="7">
        <v>4</v>
      </c>
      <c r="F11" s="7">
        <v>5</v>
      </c>
      <c r="G11" s="7">
        <v>5</v>
      </c>
      <c r="H11" s="7" t="s">
        <v>16</v>
      </c>
      <c r="I11" s="7" t="s">
        <v>17</v>
      </c>
      <c r="J11" s="7" t="s">
        <v>18</v>
      </c>
      <c r="K11" s="8" t="s">
        <v>19</v>
      </c>
    </row>
    <row r="12" spans="1:12" s="2" customFormat="1" ht="24" customHeight="1" thickBot="1" x14ac:dyDescent="0.25">
      <c r="A12" s="9"/>
      <c r="B12" s="10"/>
      <c r="C12" s="11" t="s">
        <v>20</v>
      </c>
      <c r="D12" s="11"/>
      <c r="E12" s="11"/>
      <c r="F12" s="11"/>
      <c r="G12" s="11"/>
      <c r="H12" s="11"/>
      <c r="I12" s="11"/>
      <c r="J12" s="11"/>
      <c r="K12" s="12"/>
    </row>
    <row r="13" spans="1:12" s="2" customFormat="1" ht="15.75" customHeight="1" thickBot="1" x14ac:dyDescent="0.25">
      <c r="A13" s="13" t="s">
        <v>21</v>
      </c>
      <c r="B13" s="14"/>
      <c r="C13" s="15" t="s">
        <v>22</v>
      </c>
      <c r="D13" s="16">
        <f>SUM(D14:D16)</f>
        <v>25856777.640000001</v>
      </c>
      <c r="E13" s="16">
        <f>SUM(E14:E16)</f>
        <v>24601192</v>
      </c>
      <c r="F13" s="17">
        <f t="shared" ref="F13:G13" si="0">SUM(F14:F16)</f>
        <v>24601192</v>
      </c>
      <c r="G13" s="17">
        <f t="shared" si="0"/>
        <v>22349148.050000001</v>
      </c>
      <c r="H13" s="18">
        <f>G13/E13*100</f>
        <v>90.845793366435259</v>
      </c>
      <c r="I13" s="18">
        <f>G13/F13*100</f>
        <v>90.845793366435259</v>
      </c>
      <c r="J13" s="18">
        <f>G13-D13</f>
        <v>-3507629.59</v>
      </c>
      <c r="K13" s="19">
        <f>G13/D13*100</f>
        <v>86.434390089762175</v>
      </c>
    </row>
    <row r="14" spans="1:12" ht="51" x14ac:dyDescent="0.2">
      <c r="A14" s="20" t="s">
        <v>23</v>
      </c>
      <c r="B14" s="21" t="s">
        <v>23</v>
      </c>
      <c r="C14" s="22" t="s">
        <v>24</v>
      </c>
      <c r="D14" s="23">
        <v>22236566.030000001</v>
      </c>
      <c r="E14" s="23">
        <v>20221700</v>
      </c>
      <c r="F14" s="23">
        <f>E14</f>
        <v>20221700</v>
      </c>
      <c r="G14" s="23">
        <v>19108125.789999999</v>
      </c>
      <c r="H14" s="24">
        <f>G14/E14*100</f>
        <v>94.493172136862867</v>
      </c>
      <c r="I14" s="24">
        <f>G14/F14*100</f>
        <v>94.493172136862867</v>
      </c>
      <c r="J14" s="24">
        <f>G14-D14</f>
        <v>-3128440.2400000021</v>
      </c>
      <c r="K14" s="25">
        <f t="shared" ref="K14:K67" si="1">G14/D14*100</f>
        <v>85.93109999188124</v>
      </c>
    </row>
    <row r="15" spans="1:12" ht="38.25" x14ac:dyDescent="0.2">
      <c r="A15" s="26" t="s">
        <v>25</v>
      </c>
      <c r="B15" s="27" t="s">
        <v>25</v>
      </c>
      <c r="C15" s="28" t="s">
        <v>26</v>
      </c>
      <c r="D15" s="29">
        <v>2985398.31</v>
      </c>
      <c r="E15" s="29">
        <v>3678492</v>
      </c>
      <c r="F15" s="23">
        <f t="shared" ref="F15:F16" si="2">E15</f>
        <v>3678492</v>
      </c>
      <c r="G15" s="29">
        <v>3077390.8</v>
      </c>
      <c r="H15" s="30">
        <f t="shared" ref="H15:H67" si="3">G15/E15*100</f>
        <v>83.659032016380621</v>
      </c>
      <c r="I15" s="30">
        <f t="shared" ref="I15:I67" si="4">G15/F15*100</f>
        <v>83.659032016380621</v>
      </c>
      <c r="J15" s="30">
        <f t="shared" ref="J15:J67" si="5">G15-D15</f>
        <v>91992.489999999758</v>
      </c>
      <c r="K15" s="31">
        <f t="shared" si="1"/>
        <v>103.08141428538558</v>
      </c>
    </row>
    <row r="16" spans="1:12" ht="13.5" thickBot="1" x14ac:dyDescent="0.25">
      <c r="A16" s="32" t="s">
        <v>27</v>
      </c>
      <c r="B16" s="33" t="s">
        <v>27</v>
      </c>
      <c r="C16" s="34" t="s">
        <v>28</v>
      </c>
      <c r="D16" s="35">
        <v>634813.30000000005</v>
      </c>
      <c r="E16" s="35">
        <v>701000</v>
      </c>
      <c r="F16" s="23">
        <f t="shared" si="2"/>
        <v>701000</v>
      </c>
      <c r="G16" s="35">
        <v>163631.46</v>
      </c>
      <c r="H16" s="36">
        <f t="shared" si="3"/>
        <v>23.342576319543511</v>
      </c>
      <c r="I16" s="36">
        <f t="shared" si="4"/>
        <v>23.342576319543511</v>
      </c>
      <c r="J16" s="36">
        <f t="shared" si="5"/>
        <v>-471181.84000000008</v>
      </c>
      <c r="K16" s="37">
        <f t="shared" si="1"/>
        <v>25.776312500068915</v>
      </c>
    </row>
    <row r="17" spans="1:11" ht="13.5" thickBot="1" x14ac:dyDescent="0.25">
      <c r="A17" s="38">
        <v>1000</v>
      </c>
      <c r="B17" s="39"/>
      <c r="C17" s="40" t="s">
        <v>29</v>
      </c>
      <c r="D17" s="41">
        <f>SUM(D18:D34)</f>
        <v>146057014.76000005</v>
      </c>
      <c r="E17" s="41">
        <f>SUM(E18:E34)</f>
        <v>156092860.44</v>
      </c>
      <c r="F17" s="41">
        <f t="shared" ref="F17:G17" si="6">SUM(F18:F34)</f>
        <v>156092860.44</v>
      </c>
      <c r="G17" s="41">
        <f t="shared" si="6"/>
        <v>145244795.32999998</v>
      </c>
      <c r="H17" s="42">
        <f>G17/E17*100</f>
        <v>93.050249012401267</v>
      </c>
      <c r="I17" s="42">
        <f t="shared" si="4"/>
        <v>93.050249012401267</v>
      </c>
      <c r="J17" s="42">
        <f>G17-D17</f>
        <v>-812219.43000006676</v>
      </c>
      <c r="K17" s="19">
        <f>G17/D17*100</f>
        <v>99.443902484701127</v>
      </c>
    </row>
    <row r="18" spans="1:11" x14ac:dyDescent="0.2">
      <c r="A18" s="43" t="s">
        <v>30</v>
      </c>
      <c r="B18" s="44">
        <v>1010</v>
      </c>
      <c r="C18" s="22" t="s">
        <v>31</v>
      </c>
      <c r="D18" s="23">
        <v>26308369.800000001</v>
      </c>
      <c r="E18" s="23">
        <v>27919745</v>
      </c>
      <c r="F18" s="23">
        <f>E18</f>
        <v>27919745</v>
      </c>
      <c r="G18" s="23">
        <v>24886683.059999999</v>
      </c>
      <c r="H18" s="24">
        <f t="shared" si="3"/>
        <v>89.136498417159601</v>
      </c>
      <c r="I18" s="24">
        <f t="shared" si="4"/>
        <v>89.136498417159601</v>
      </c>
      <c r="J18" s="24">
        <f t="shared" si="5"/>
        <v>-1421686.7400000021</v>
      </c>
      <c r="K18" s="25">
        <f t="shared" si="1"/>
        <v>94.596066761992986</v>
      </c>
    </row>
    <row r="19" spans="1:11" ht="25.5" x14ac:dyDescent="0.2">
      <c r="A19" s="240" t="s">
        <v>32</v>
      </c>
      <c r="B19" s="46">
        <v>1021</v>
      </c>
      <c r="C19" s="28" t="s">
        <v>33</v>
      </c>
      <c r="D19" s="29">
        <v>27716468.23</v>
      </c>
      <c r="E19" s="29">
        <v>32798309</v>
      </c>
      <c r="F19" s="23">
        <f t="shared" ref="F19:F34" si="7">E19</f>
        <v>32798309</v>
      </c>
      <c r="G19" s="29">
        <v>25963231.670000002</v>
      </c>
      <c r="H19" s="24">
        <f t="shared" ref="H19:H34" si="8">G19/E19*100</f>
        <v>79.16027521418863</v>
      </c>
      <c r="I19" s="24">
        <f t="shared" ref="I19:I34" si="9">G19/F19*100</f>
        <v>79.16027521418863</v>
      </c>
      <c r="J19" s="24">
        <f t="shared" ref="J19:J34" si="10">G19-D19</f>
        <v>-1753236.5599999987</v>
      </c>
      <c r="K19" s="25">
        <f t="shared" ref="K19:K34" si="11">G19/D19*100</f>
        <v>93.674386846653448</v>
      </c>
    </row>
    <row r="20" spans="1:11" ht="25.5" x14ac:dyDescent="0.2">
      <c r="A20" s="241"/>
      <c r="B20" s="46">
        <v>1031</v>
      </c>
      <c r="C20" s="28" t="s">
        <v>34</v>
      </c>
      <c r="D20" s="29">
        <v>70176309.310000002</v>
      </c>
      <c r="E20" s="29">
        <v>70812400</v>
      </c>
      <c r="F20" s="23">
        <f t="shared" si="7"/>
        <v>70812400</v>
      </c>
      <c r="G20" s="29">
        <v>70750765.269999996</v>
      </c>
      <c r="H20" s="24">
        <f t="shared" si="8"/>
        <v>99.912960540809223</v>
      </c>
      <c r="I20" s="24">
        <f t="shared" si="9"/>
        <v>99.912960540809223</v>
      </c>
      <c r="J20" s="24">
        <f t="shared" si="10"/>
        <v>574455.95999999344</v>
      </c>
      <c r="K20" s="25">
        <f t="shared" si="11"/>
        <v>100.8185895862126</v>
      </c>
    </row>
    <row r="21" spans="1:11" ht="25.5" x14ac:dyDescent="0.2">
      <c r="A21" s="241"/>
      <c r="B21" s="46">
        <v>1061</v>
      </c>
      <c r="C21" s="28" t="s">
        <v>35</v>
      </c>
      <c r="D21" s="29">
        <v>444212.57</v>
      </c>
      <c r="E21" s="29">
        <v>3816754.66</v>
      </c>
      <c r="F21" s="23">
        <f t="shared" si="7"/>
        <v>3816754.66</v>
      </c>
      <c r="G21" s="29">
        <v>3816738.1</v>
      </c>
      <c r="H21" s="24">
        <f t="shared" si="8"/>
        <v>99.999566123540149</v>
      </c>
      <c r="I21" s="24">
        <f t="shared" si="9"/>
        <v>99.999566123540149</v>
      </c>
      <c r="J21" s="24">
        <f t="shared" si="10"/>
        <v>3372525.5300000003</v>
      </c>
      <c r="K21" s="25">
        <f t="shared" si="11"/>
        <v>859.21433965725009</v>
      </c>
    </row>
    <row r="22" spans="1:11" ht="25.5" x14ac:dyDescent="0.2">
      <c r="A22" s="47" t="s">
        <v>36</v>
      </c>
      <c r="B22" s="46">
        <v>1070</v>
      </c>
      <c r="C22" s="28" t="s">
        <v>37</v>
      </c>
      <c r="D22" s="29">
        <v>4385182.6100000003</v>
      </c>
      <c r="E22" s="29">
        <v>4287147</v>
      </c>
      <c r="F22" s="23">
        <f t="shared" si="7"/>
        <v>4287147</v>
      </c>
      <c r="G22" s="29">
        <v>4118010.87</v>
      </c>
      <c r="H22" s="24">
        <f t="shared" si="8"/>
        <v>96.054809177292029</v>
      </c>
      <c r="I22" s="24">
        <f t="shared" si="9"/>
        <v>96.054809177292029</v>
      </c>
      <c r="J22" s="24">
        <f t="shared" si="10"/>
        <v>-267171.74000000022</v>
      </c>
      <c r="K22" s="25">
        <f t="shared" si="11"/>
        <v>93.907397621464156</v>
      </c>
    </row>
    <row r="23" spans="1:11" x14ac:dyDescent="0.2">
      <c r="A23" s="47" t="s">
        <v>38</v>
      </c>
      <c r="B23" s="46">
        <v>1080</v>
      </c>
      <c r="C23" s="28" t="s">
        <v>39</v>
      </c>
      <c r="D23" s="29">
        <v>5059569.54</v>
      </c>
      <c r="E23" s="29">
        <v>5089695</v>
      </c>
      <c r="F23" s="23">
        <f t="shared" si="7"/>
        <v>5089695</v>
      </c>
      <c r="G23" s="29">
        <v>5049255.68</v>
      </c>
      <c r="H23" s="24">
        <f t="shared" si="8"/>
        <v>99.205466732289452</v>
      </c>
      <c r="I23" s="24">
        <f t="shared" si="9"/>
        <v>99.205466732289452</v>
      </c>
      <c r="J23" s="24">
        <f t="shared" si="10"/>
        <v>-10313.860000000335</v>
      </c>
      <c r="K23" s="25">
        <f t="shared" si="11"/>
        <v>99.796151433072296</v>
      </c>
    </row>
    <row r="24" spans="1:11" ht="12.75" hidden="1" customHeight="1" x14ac:dyDescent="0.2">
      <c r="A24" s="47" t="s">
        <v>40</v>
      </c>
      <c r="B24" s="46"/>
      <c r="C24" s="28" t="s">
        <v>41</v>
      </c>
      <c r="D24" s="29">
        <v>0</v>
      </c>
      <c r="E24" s="29">
        <v>0</v>
      </c>
      <c r="F24" s="23">
        <f t="shared" si="7"/>
        <v>0</v>
      </c>
      <c r="G24" s="29">
        <v>0</v>
      </c>
      <c r="H24" s="24" t="e">
        <f t="shared" si="8"/>
        <v>#DIV/0!</v>
      </c>
      <c r="I24" s="24" t="e">
        <f t="shared" si="9"/>
        <v>#DIV/0!</v>
      </c>
      <c r="J24" s="24">
        <f t="shared" si="10"/>
        <v>0</v>
      </c>
      <c r="K24" s="25" t="e">
        <f t="shared" si="11"/>
        <v>#DIV/0!</v>
      </c>
    </row>
    <row r="25" spans="1:11" x14ac:dyDescent="0.2">
      <c r="A25" s="47" t="s">
        <v>42</v>
      </c>
      <c r="B25" s="46">
        <v>1141</v>
      </c>
      <c r="C25" s="28" t="s">
        <v>43</v>
      </c>
      <c r="D25" s="29">
        <v>8698289.0199999996</v>
      </c>
      <c r="E25" s="29">
        <v>8542185.3000000007</v>
      </c>
      <c r="F25" s="23">
        <f t="shared" si="7"/>
        <v>8542185.3000000007</v>
      </c>
      <c r="G25" s="29">
        <v>8069153.0300000003</v>
      </c>
      <c r="H25" s="24">
        <f t="shared" si="8"/>
        <v>94.462397461689335</v>
      </c>
      <c r="I25" s="24">
        <f t="shared" si="9"/>
        <v>94.462397461689335</v>
      </c>
      <c r="J25" s="24">
        <f t="shared" si="10"/>
        <v>-629135.98999999929</v>
      </c>
      <c r="K25" s="25">
        <f t="shared" si="11"/>
        <v>92.767129391154683</v>
      </c>
    </row>
    <row r="26" spans="1:11" x14ac:dyDescent="0.2">
      <c r="A26" s="47" t="s">
        <v>44</v>
      </c>
      <c r="B26" s="46">
        <v>1142</v>
      </c>
      <c r="C26" s="28" t="s">
        <v>45</v>
      </c>
      <c r="D26" s="29">
        <v>132842.56</v>
      </c>
      <c r="E26" s="29">
        <v>311165</v>
      </c>
      <c r="F26" s="23">
        <f t="shared" si="7"/>
        <v>311165</v>
      </c>
      <c r="G26" s="29">
        <v>173865.26</v>
      </c>
      <c r="H26" s="24">
        <f t="shared" si="8"/>
        <v>55.8755836935388</v>
      </c>
      <c r="I26" s="24">
        <f t="shared" si="9"/>
        <v>55.8755836935388</v>
      </c>
      <c r="J26" s="24">
        <f t="shared" si="10"/>
        <v>41022.700000000012</v>
      </c>
      <c r="K26" s="25">
        <f t="shared" si="11"/>
        <v>130.88069064613029</v>
      </c>
    </row>
    <row r="27" spans="1:11" ht="25.5" x14ac:dyDescent="0.2">
      <c r="A27" s="240" t="s">
        <v>46</v>
      </c>
      <c r="B27" s="46">
        <v>1151</v>
      </c>
      <c r="C27" s="28" t="s">
        <v>47</v>
      </c>
      <c r="D27" s="29">
        <v>129484.27</v>
      </c>
      <c r="E27" s="29">
        <v>24070</v>
      </c>
      <c r="F27" s="23">
        <f t="shared" si="7"/>
        <v>24070</v>
      </c>
      <c r="G27" s="29">
        <v>21881.06</v>
      </c>
      <c r="H27" s="24">
        <f t="shared" si="8"/>
        <v>90.905941005400919</v>
      </c>
      <c r="I27" s="24">
        <f t="shared" si="9"/>
        <v>90.905941005400919</v>
      </c>
      <c r="J27" s="24">
        <f t="shared" si="10"/>
        <v>-107603.21</v>
      </c>
      <c r="K27" s="25">
        <f t="shared" si="11"/>
        <v>16.898624056806284</v>
      </c>
    </row>
    <row r="28" spans="1:11" ht="25.5" x14ac:dyDescent="0.2">
      <c r="A28" s="241"/>
      <c r="B28" s="46">
        <v>1152</v>
      </c>
      <c r="C28" s="28" t="s">
        <v>48</v>
      </c>
      <c r="D28" s="29">
        <v>563635.80000000005</v>
      </c>
      <c r="E28" s="29">
        <v>1216150</v>
      </c>
      <c r="F28" s="23">
        <f t="shared" si="7"/>
        <v>1216150</v>
      </c>
      <c r="G28" s="29">
        <v>1121190.51</v>
      </c>
      <c r="H28" s="24">
        <f t="shared" si="8"/>
        <v>92.191794597705879</v>
      </c>
      <c r="I28" s="24">
        <f t="shared" si="9"/>
        <v>92.191794597705879</v>
      </c>
      <c r="J28" s="24">
        <f t="shared" si="10"/>
        <v>557554.71</v>
      </c>
      <c r="K28" s="25">
        <f t="shared" si="11"/>
        <v>198.92109585657971</v>
      </c>
    </row>
    <row r="29" spans="1:11" ht="64.5" thickBot="1" x14ac:dyDescent="0.25">
      <c r="A29" s="242"/>
      <c r="B29" s="48">
        <v>1154</v>
      </c>
      <c r="C29" s="49" t="s">
        <v>49</v>
      </c>
      <c r="D29" s="50">
        <v>353553.99</v>
      </c>
      <c r="E29" s="50">
        <v>154454.48000000001</v>
      </c>
      <c r="F29" s="23">
        <f t="shared" si="7"/>
        <v>154454.48000000001</v>
      </c>
      <c r="G29" s="50">
        <v>154454.48000000001</v>
      </c>
      <c r="H29" s="24">
        <f t="shared" si="8"/>
        <v>100</v>
      </c>
      <c r="I29" s="24">
        <f t="shared" si="9"/>
        <v>100</v>
      </c>
      <c r="J29" s="24">
        <f t="shared" si="10"/>
        <v>-199099.50999999998</v>
      </c>
      <c r="K29" s="25">
        <f t="shared" si="11"/>
        <v>43.686250012338995</v>
      </c>
    </row>
    <row r="30" spans="1:11" ht="26.25" thickBot="1" x14ac:dyDescent="0.25">
      <c r="A30" s="51"/>
      <c r="B30" s="46">
        <v>1160</v>
      </c>
      <c r="C30" s="28" t="s">
        <v>50</v>
      </c>
      <c r="D30" s="29">
        <v>924750.26</v>
      </c>
      <c r="E30" s="29">
        <v>842015</v>
      </c>
      <c r="F30" s="23">
        <f t="shared" si="7"/>
        <v>842015</v>
      </c>
      <c r="G30" s="29">
        <v>841785.16</v>
      </c>
      <c r="H30" s="24">
        <f t="shared" si="8"/>
        <v>99.972703574164356</v>
      </c>
      <c r="I30" s="24">
        <f t="shared" si="9"/>
        <v>99.972703574164356</v>
      </c>
      <c r="J30" s="24">
        <f t="shared" si="10"/>
        <v>-82965.099999999977</v>
      </c>
      <c r="K30" s="25">
        <f t="shared" si="11"/>
        <v>91.028377758985428</v>
      </c>
    </row>
    <row r="31" spans="1:11" ht="51.75" thickBot="1" x14ac:dyDescent="0.25">
      <c r="A31" s="51"/>
      <c r="B31" s="52">
        <v>1181</v>
      </c>
      <c r="C31" s="28" t="s">
        <v>51</v>
      </c>
      <c r="D31" s="29">
        <v>83721</v>
      </c>
      <c r="E31" s="29">
        <v>0</v>
      </c>
      <c r="F31" s="23">
        <f t="shared" si="7"/>
        <v>0</v>
      </c>
      <c r="G31" s="29">
        <v>0</v>
      </c>
      <c r="H31" s="24" t="e">
        <f t="shared" si="8"/>
        <v>#DIV/0!</v>
      </c>
      <c r="I31" s="24" t="e">
        <f t="shared" si="9"/>
        <v>#DIV/0!</v>
      </c>
      <c r="J31" s="24">
        <f t="shared" si="10"/>
        <v>-83721</v>
      </c>
      <c r="K31" s="25">
        <f t="shared" si="11"/>
        <v>0</v>
      </c>
    </row>
    <row r="32" spans="1:11" ht="51.75" thickBot="1" x14ac:dyDescent="0.25">
      <c r="A32" s="51"/>
      <c r="B32" s="52">
        <v>1182</v>
      </c>
      <c r="C32" s="28" t="s">
        <v>52</v>
      </c>
      <c r="D32" s="29">
        <v>779483.05</v>
      </c>
      <c r="E32" s="29">
        <v>0</v>
      </c>
      <c r="F32" s="23">
        <f t="shared" si="7"/>
        <v>0</v>
      </c>
      <c r="G32" s="29">
        <v>0</v>
      </c>
      <c r="H32" s="24" t="e">
        <f t="shared" si="8"/>
        <v>#DIV/0!</v>
      </c>
      <c r="I32" s="24" t="e">
        <f t="shared" si="9"/>
        <v>#DIV/0!</v>
      </c>
      <c r="J32" s="24">
        <f t="shared" si="10"/>
        <v>-779483.05</v>
      </c>
      <c r="K32" s="25">
        <f t="shared" si="11"/>
        <v>0</v>
      </c>
    </row>
    <row r="33" spans="1:11" ht="39" thickBot="1" x14ac:dyDescent="0.25">
      <c r="A33" s="51"/>
      <c r="B33" s="44">
        <v>1200</v>
      </c>
      <c r="C33" s="22" t="s">
        <v>53</v>
      </c>
      <c r="D33" s="23">
        <v>194770</v>
      </c>
      <c r="E33" s="23">
        <v>248880</v>
      </c>
      <c r="F33" s="23">
        <f t="shared" si="7"/>
        <v>248880</v>
      </c>
      <c r="G33" s="23">
        <v>247893.82</v>
      </c>
      <c r="H33" s="24">
        <f t="shared" si="8"/>
        <v>99.603752812600447</v>
      </c>
      <c r="I33" s="24">
        <f t="shared" si="9"/>
        <v>99.603752812600447</v>
      </c>
      <c r="J33" s="24">
        <f t="shared" si="10"/>
        <v>53123.820000000007</v>
      </c>
      <c r="K33" s="25">
        <f t="shared" si="11"/>
        <v>127.27515531139292</v>
      </c>
    </row>
    <row r="34" spans="1:11" ht="51.75" thickBot="1" x14ac:dyDescent="0.25">
      <c r="A34" s="51"/>
      <c r="B34" s="46">
        <v>1210</v>
      </c>
      <c r="C34" s="28" t="s">
        <v>54</v>
      </c>
      <c r="D34" s="29">
        <v>106372.75</v>
      </c>
      <c r="E34" s="29">
        <v>29890</v>
      </c>
      <c r="F34" s="23">
        <f t="shared" si="7"/>
        <v>29890</v>
      </c>
      <c r="G34" s="29">
        <v>29887.360000000001</v>
      </c>
      <c r="H34" s="24">
        <f t="shared" si="8"/>
        <v>99.991167614586814</v>
      </c>
      <c r="I34" s="24">
        <f t="shared" si="9"/>
        <v>99.991167614586814</v>
      </c>
      <c r="J34" s="24">
        <f t="shared" si="10"/>
        <v>-76485.39</v>
      </c>
      <c r="K34" s="25">
        <f t="shared" si="11"/>
        <v>28.09681990923427</v>
      </c>
    </row>
    <row r="35" spans="1:11" s="53" customFormat="1" ht="13.5" thickBot="1" x14ac:dyDescent="0.25">
      <c r="A35" s="38">
        <v>2000</v>
      </c>
      <c r="B35" s="39"/>
      <c r="C35" s="40" t="s">
        <v>55</v>
      </c>
      <c r="D35" s="54">
        <f>SUM(D36:D38)</f>
        <v>5070147.21</v>
      </c>
      <c r="E35" s="54">
        <f t="shared" ref="E35:G35" si="12">SUM(E36:E38)</f>
        <v>3662050</v>
      </c>
      <c r="F35" s="54">
        <f t="shared" si="12"/>
        <v>3662050</v>
      </c>
      <c r="G35" s="54">
        <f t="shared" si="12"/>
        <v>3520843.1799999997</v>
      </c>
      <c r="H35" s="42">
        <f t="shared" si="3"/>
        <v>96.144049917395989</v>
      </c>
      <c r="I35" s="42">
        <f t="shared" si="4"/>
        <v>96.144049917395989</v>
      </c>
      <c r="J35" s="55">
        <f t="shared" ref="J35:J36" si="13">G35-D35</f>
        <v>-1549304.0300000003</v>
      </c>
      <c r="K35" s="56">
        <f t="shared" si="1"/>
        <v>69.442622357310213</v>
      </c>
    </row>
    <row r="36" spans="1:11" ht="25.5" x14ac:dyDescent="0.2">
      <c r="A36" s="47">
        <v>2010</v>
      </c>
      <c r="B36" s="46">
        <v>2010</v>
      </c>
      <c r="C36" s="28" t="s">
        <v>56</v>
      </c>
      <c r="D36" s="29">
        <v>3395321.21</v>
      </c>
      <c r="E36" s="29">
        <v>2955050</v>
      </c>
      <c r="F36" s="29">
        <f>E36</f>
        <v>2955050</v>
      </c>
      <c r="G36" s="29">
        <v>2813852.84</v>
      </c>
      <c r="H36" s="30">
        <f t="shared" si="3"/>
        <v>95.221835163533612</v>
      </c>
      <c r="I36" s="30">
        <f t="shared" si="4"/>
        <v>95.221835163533612</v>
      </c>
      <c r="J36" s="30">
        <f t="shared" si="13"/>
        <v>-581468.37000000011</v>
      </c>
      <c r="K36" s="31">
        <f t="shared" si="1"/>
        <v>82.874422358407728</v>
      </c>
    </row>
    <row r="37" spans="1:11" ht="38.25" x14ac:dyDescent="0.2">
      <c r="A37" s="47">
        <v>2111</v>
      </c>
      <c r="B37" s="46">
        <v>2111</v>
      </c>
      <c r="C37" s="28" t="s">
        <v>57</v>
      </c>
      <c r="D37" s="29">
        <v>591018.72</v>
      </c>
      <c r="E37" s="29">
        <v>707000</v>
      </c>
      <c r="F37" s="29">
        <f t="shared" ref="F37:F38" si="14">E37</f>
        <v>707000</v>
      </c>
      <c r="G37" s="29">
        <v>706990.34</v>
      </c>
      <c r="H37" s="30">
        <f t="shared" ref="H37:H38" si="15">G37/E37*100</f>
        <v>99.998633663366334</v>
      </c>
      <c r="I37" s="30">
        <f t="shared" ref="I37:I38" si="16">G37/F37*100</f>
        <v>99.998633663366334</v>
      </c>
      <c r="J37" s="30">
        <f t="shared" ref="J37:J38" si="17">G37-D37</f>
        <v>115971.62</v>
      </c>
      <c r="K37" s="31">
        <f t="shared" ref="K37:K38" si="18">G37/D37*100</f>
        <v>119.62232600686488</v>
      </c>
    </row>
    <row r="38" spans="1:11" ht="26.25" thickBot="1" x14ac:dyDescent="0.25">
      <c r="A38" s="57">
        <v>2144</v>
      </c>
      <c r="B38" s="48">
        <v>2144</v>
      </c>
      <c r="C38" s="28" t="s">
        <v>58</v>
      </c>
      <c r="D38" s="50">
        <v>1083807.28</v>
      </c>
      <c r="E38" s="50">
        <v>0</v>
      </c>
      <c r="F38" s="29">
        <f t="shared" si="14"/>
        <v>0</v>
      </c>
      <c r="G38" s="50">
        <v>0</v>
      </c>
      <c r="H38" s="30" t="e">
        <f t="shared" si="15"/>
        <v>#DIV/0!</v>
      </c>
      <c r="I38" s="30" t="e">
        <f t="shared" si="16"/>
        <v>#DIV/0!</v>
      </c>
      <c r="J38" s="30">
        <f t="shared" si="17"/>
        <v>-1083807.28</v>
      </c>
      <c r="K38" s="31">
        <f t="shared" si="18"/>
        <v>0</v>
      </c>
    </row>
    <row r="39" spans="1:11" s="53" customFormat="1" ht="13.5" thickBot="1" x14ac:dyDescent="0.25">
      <c r="A39" s="58">
        <v>3000</v>
      </c>
      <c r="B39" s="39"/>
      <c r="C39" s="40" t="s">
        <v>59</v>
      </c>
      <c r="D39" s="54">
        <f>SUM(D40:D48)</f>
        <v>13720397.939999998</v>
      </c>
      <c r="E39" s="54">
        <f>SUM(E40:E48)</f>
        <v>15289766</v>
      </c>
      <c r="F39" s="54">
        <f>SUM(F40:F48)</f>
        <v>15289766</v>
      </c>
      <c r="G39" s="54">
        <f>SUM(G40:G48)</f>
        <v>14604362.300000001</v>
      </c>
      <c r="H39" s="42">
        <f t="shared" si="3"/>
        <v>95.517238785734207</v>
      </c>
      <c r="I39" s="42">
        <f t="shared" si="4"/>
        <v>95.517238785734207</v>
      </c>
      <c r="J39" s="42">
        <f>G39-D39</f>
        <v>883964.36000000313</v>
      </c>
      <c r="K39" s="19">
        <f>G39/D39*100</f>
        <v>106.44270205474815</v>
      </c>
    </row>
    <row r="40" spans="1:11" s="53" customFormat="1" ht="25.5" x14ac:dyDescent="0.2">
      <c r="A40" s="47">
        <v>3032</v>
      </c>
      <c r="B40" s="59">
        <v>3032</v>
      </c>
      <c r="C40" s="22" t="s">
        <v>60</v>
      </c>
      <c r="D40" s="23">
        <v>171134.11</v>
      </c>
      <c r="E40" s="23">
        <v>0</v>
      </c>
      <c r="F40" s="23">
        <f>E40</f>
        <v>0</v>
      </c>
      <c r="G40" s="23">
        <v>0</v>
      </c>
      <c r="H40" s="30" t="e">
        <f t="shared" ref="H40:H41" si="19">G40/E40*100</f>
        <v>#DIV/0!</v>
      </c>
      <c r="I40" s="30" t="e">
        <f t="shared" ref="I40:I41" si="20">G40/F40*100</f>
        <v>#DIV/0!</v>
      </c>
      <c r="J40" s="24">
        <f t="shared" ref="J40:J41" si="21">G40-D40</f>
        <v>-171134.11</v>
      </c>
      <c r="K40" s="25">
        <f t="shared" ref="K40:K41" si="22">G40/D40*100</f>
        <v>0</v>
      </c>
    </row>
    <row r="41" spans="1:11" s="53" customFormat="1" ht="25.5" x14ac:dyDescent="0.2">
      <c r="A41" s="47">
        <v>3035</v>
      </c>
      <c r="B41" s="60">
        <v>3035</v>
      </c>
      <c r="C41" s="28" t="s">
        <v>61</v>
      </c>
      <c r="D41" s="29">
        <v>14598.88</v>
      </c>
      <c r="E41" s="29">
        <v>0</v>
      </c>
      <c r="F41" s="23">
        <f t="shared" ref="F41:F48" si="23">E41</f>
        <v>0</v>
      </c>
      <c r="G41" s="29">
        <v>0</v>
      </c>
      <c r="H41" s="30" t="e">
        <f t="shared" si="19"/>
        <v>#DIV/0!</v>
      </c>
      <c r="I41" s="30" t="e">
        <f t="shared" si="20"/>
        <v>#DIV/0!</v>
      </c>
      <c r="J41" s="24">
        <f t="shared" si="21"/>
        <v>-14598.88</v>
      </c>
      <c r="K41" s="25">
        <f t="shared" si="22"/>
        <v>0</v>
      </c>
    </row>
    <row r="42" spans="1:11" s="53" customFormat="1" ht="25.5" x14ac:dyDescent="0.2">
      <c r="A42" s="47">
        <v>3050</v>
      </c>
      <c r="B42" s="60">
        <v>3050</v>
      </c>
      <c r="C42" s="28" t="s">
        <v>62</v>
      </c>
      <c r="D42" s="29">
        <v>23448.37</v>
      </c>
      <c r="E42" s="29">
        <v>39400</v>
      </c>
      <c r="F42" s="23">
        <f t="shared" si="23"/>
        <v>39400</v>
      </c>
      <c r="G42" s="29">
        <v>11878.74</v>
      </c>
      <c r="H42" s="30">
        <f t="shared" si="3"/>
        <v>30.149086294416243</v>
      </c>
      <c r="I42" s="30">
        <f t="shared" si="4"/>
        <v>30.149086294416243</v>
      </c>
      <c r="J42" s="24">
        <f t="shared" si="5"/>
        <v>-11569.63</v>
      </c>
      <c r="K42" s="25">
        <f t="shared" si="1"/>
        <v>50.659128971438108</v>
      </c>
    </row>
    <row r="43" spans="1:11" ht="51" x14ac:dyDescent="0.2">
      <c r="A43" s="43" t="s">
        <v>63</v>
      </c>
      <c r="B43" s="59">
        <v>3104</v>
      </c>
      <c r="C43" s="22" t="s">
        <v>64</v>
      </c>
      <c r="D43" s="23">
        <v>10282644.279999999</v>
      </c>
      <c r="E43" s="23">
        <v>11145816</v>
      </c>
      <c r="F43" s="23">
        <f t="shared" si="23"/>
        <v>11145816</v>
      </c>
      <c r="G43" s="23">
        <v>10650059.199999999</v>
      </c>
      <c r="H43" s="30">
        <f t="shared" ref="H43:H48" si="24">G43/E43*100</f>
        <v>95.55208160622783</v>
      </c>
      <c r="I43" s="30">
        <f t="shared" ref="I43:I48" si="25">G43/F43*100</f>
        <v>95.55208160622783</v>
      </c>
      <c r="J43" s="24">
        <f t="shared" ref="J43:J48" si="26">G43-D43</f>
        <v>367414.91999999993</v>
      </c>
      <c r="K43" s="25">
        <f t="shared" ref="K43:K48" si="27">G43/D43*100</f>
        <v>103.5731559897937</v>
      </c>
    </row>
    <row r="44" spans="1:11" ht="25.5" x14ac:dyDescent="0.2">
      <c r="A44" s="47" t="s">
        <v>65</v>
      </c>
      <c r="B44" s="46">
        <v>3121</v>
      </c>
      <c r="C44" s="28" t="s">
        <v>66</v>
      </c>
      <c r="D44" s="29">
        <v>1950804.93</v>
      </c>
      <c r="E44" s="29">
        <v>2070150</v>
      </c>
      <c r="F44" s="23">
        <f t="shared" si="23"/>
        <v>2070150</v>
      </c>
      <c r="G44" s="29">
        <v>2057433.18</v>
      </c>
      <c r="H44" s="30">
        <f t="shared" si="24"/>
        <v>99.38570538366784</v>
      </c>
      <c r="I44" s="30">
        <f t="shared" si="25"/>
        <v>99.38570538366784</v>
      </c>
      <c r="J44" s="24">
        <f t="shared" si="26"/>
        <v>106628.25</v>
      </c>
      <c r="K44" s="25">
        <f t="shared" si="27"/>
        <v>105.46585916204343</v>
      </c>
    </row>
    <row r="45" spans="1:11" ht="63.75" x14ac:dyDescent="0.2">
      <c r="A45" s="45">
        <v>3160</v>
      </c>
      <c r="B45" s="61">
        <v>3160</v>
      </c>
      <c r="C45" s="28" t="s">
        <v>67</v>
      </c>
      <c r="D45" s="35">
        <v>225123.61</v>
      </c>
      <c r="E45" s="35">
        <v>370000</v>
      </c>
      <c r="F45" s="23">
        <f t="shared" si="23"/>
        <v>370000</v>
      </c>
      <c r="G45" s="35">
        <v>335884.21</v>
      </c>
      <c r="H45" s="30">
        <f t="shared" si="24"/>
        <v>90.779516216216223</v>
      </c>
      <c r="I45" s="30">
        <f t="shared" si="25"/>
        <v>90.779516216216223</v>
      </c>
      <c r="J45" s="24">
        <f t="shared" si="26"/>
        <v>110760.60000000003</v>
      </c>
      <c r="K45" s="25">
        <f t="shared" si="27"/>
        <v>149.19990399940727</v>
      </c>
    </row>
    <row r="46" spans="1:11" ht="51" x14ac:dyDescent="0.2">
      <c r="A46" s="45">
        <v>3180</v>
      </c>
      <c r="B46" s="61">
        <v>3180</v>
      </c>
      <c r="C46" s="28" t="s">
        <v>68</v>
      </c>
      <c r="D46" s="35">
        <v>152428.87</v>
      </c>
      <c r="E46" s="35">
        <v>11000</v>
      </c>
      <c r="F46" s="23">
        <f t="shared" si="23"/>
        <v>11000</v>
      </c>
      <c r="G46" s="35">
        <v>11000</v>
      </c>
      <c r="H46" s="30">
        <f t="shared" si="24"/>
        <v>100</v>
      </c>
      <c r="I46" s="30">
        <f t="shared" si="25"/>
        <v>100</v>
      </c>
      <c r="J46" s="24">
        <f t="shared" si="26"/>
        <v>-141428.87</v>
      </c>
      <c r="K46" s="25">
        <f t="shared" si="27"/>
        <v>7.2164807099862376</v>
      </c>
    </row>
    <row r="47" spans="1:11" ht="38.25" x14ac:dyDescent="0.2">
      <c r="A47" s="45">
        <v>3192</v>
      </c>
      <c r="B47" s="61">
        <v>3192</v>
      </c>
      <c r="C47" s="28" t="s">
        <v>69</v>
      </c>
      <c r="D47" s="35">
        <v>90734.89</v>
      </c>
      <c r="E47" s="35">
        <v>58826.97</v>
      </c>
      <c r="F47" s="23">
        <f t="shared" si="23"/>
        <v>58826.97</v>
      </c>
      <c r="G47" s="35">
        <v>58826.97</v>
      </c>
      <c r="H47" s="30">
        <f t="shared" si="24"/>
        <v>100</v>
      </c>
      <c r="I47" s="30">
        <f t="shared" si="25"/>
        <v>100</v>
      </c>
      <c r="J47" s="24">
        <f t="shared" si="26"/>
        <v>-31907.919999999998</v>
      </c>
      <c r="K47" s="25">
        <f t="shared" si="27"/>
        <v>64.833902372064372</v>
      </c>
    </row>
    <row r="48" spans="1:11" ht="26.25" thickBot="1" x14ac:dyDescent="0.25">
      <c r="A48" s="45" t="s">
        <v>70</v>
      </c>
      <c r="B48" s="61">
        <v>3242</v>
      </c>
      <c r="C48" s="34" t="s">
        <v>71</v>
      </c>
      <c r="D48" s="35">
        <v>809480</v>
      </c>
      <c r="E48" s="35">
        <v>1594573.03</v>
      </c>
      <c r="F48" s="23">
        <f t="shared" si="23"/>
        <v>1594573.03</v>
      </c>
      <c r="G48" s="35">
        <v>1479280</v>
      </c>
      <c r="H48" s="30">
        <f t="shared" si="24"/>
        <v>92.769661355679645</v>
      </c>
      <c r="I48" s="30">
        <f t="shared" si="25"/>
        <v>92.769661355679645</v>
      </c>
      <c r="J48" s="24">
        <f t="shared" si="26"/>
        <v>669800</v>
      </c>
      <c r="K48" s="25">
        <f t="shared" si="27"/>
        <v>182.74447793645302</v>
      </c>
    </row>
    <row r="49" spans="1:11" s="53" customFormat="1" ht="13.5" thickBot="1" x14ac:dyDescent="0.25">
      <c r="A49" s="38">
        <v>4000</v>
      </c>
      <c r="B49" s="39"/>
      <c r="C49" s="40" t="s">
        <v>72</v>
      </c>
      <c r="D49" s="54">
        <f>SUM(D50:D54)</f>
        <v>16491923.610000001</v>
      </c>
      <c r="E49" s="54">
        <f>SUM(E50:E54)</f>
        <v>17549103</v>
      </c>
      <c r="F49" s="54">
        <f t="shared" ref="F49:G49" si="28">SUM(F50:F54)</f>
        <v>17549103</v>
      </c>
      <c r="G49" s="54">
        <f t="shared" si="28"/>
        <v>13678343.84</v>
      </c>
      <c r="H49" s="42">
        <f t="shared" si="3"/>
        <v>77.943264906474141</v>
      </c>
      <c r="I49" s="42">
        <f t="shared" si="4"/>
        <v>77.943264906474141</v>
      </c>
      <c r="J49" s="42">
        <f t="shared" si="5"/>
        <v>-2813579.7700000014</v>
      </c>
      <c r="K49" s="19">
        <f t="shared" si="1"/>
        <v>82.939650725195165</v>
      </c>
    </row>
    <row r="50" spans="1:11" x14ac:dyDescent="0.2">
      <c r="A50" s="20" t="s">
        <v>73</v>
      </c>
      <c r="B50" s="44">
        <v>4030</v>
      </c>
      <c r="C50" s="22" t="s">
        <v>74</v>
      </c>
      <c r="D50" s="23">
        <v>4410213.8600000003</v>
      </c>
      <c r="E50" s="23">
        <v>4607680</v>
      </c>
      <c r="F50" s="23">
        <f>E50</f>
        <v>4607680</v>
      </c>
      <c r="G50" s="23">
        <v>4097045.58</v>
      </c>
      <c r="H50" s="24">
        <f t="shared" si="3"/>
        <v>88.917754271129951</v>
      </c>
      <c r="I50" s="24">
        <f t="shared" si="4"/>
        <v>88.917754271129951</v>
      </c>
      <c r="J50" s="24">
        <f t="shared" si="5"/>
        <v>-313168.28000000026</v>
      </c>
      <c r="K50" s="25">
        <f t="shared" si="1"/>
        <v>92.899022815188374</v>
      </c>
    </row>
    <row r="51" spans="1:11" x14ac:dyDescent="0.2">
      <c r="A51" s="26" t="s">
        <v>75</v>
      </c>
      <c r="B51" s="46">
        <v>4040</v>
      </c>
      <c r="C51" s="28" t="s">
        <v>76</v>
      </c>
      <c r="D51" s="29">
        <v>563788.99</v>
      </c>
      <c r="E51" s="29">
        <v>630794</v>
      </c>
      <c r="F51" s="23">
        <f t="shared" ref="F51:F54" si="29">E51</f>
        <v>630794</v>
      </c>
      <c r="G51" s="29">
        <v>537027.32999999996</v>
      </c>
      <c r="H51" s="24">
        <f t="shared" ref="H51:H54" si="30">G51/E51*100</f>
        <v>85.135136034902033</v>
      </c>
      <c r="I51" s="24">
        <f t="shared" ref="I51:I54" si="31">G51/F51*100</f>
        <v>85.135136034902033</v>
      </c>
      <c r="J51" s="24">
        <f t="shared" ref="J51:J54" si="32">G51-D51</f>
        <v>-26761.660000000033</v>
      </c>
      <c r="K51" s="25">
        <f t="shared" ref="K51:K54" si="33">G51/D51*100</f>
        <v>95.253248914988561</v>
      </c>
    </row>
    <row r="52" spans="1:11" ht="25.5" x14ac:dyDescent="0.2">
      <c r="A52" s="26" t="s">
        <v>77</v>
      </c>
      <c r="B52" s="46">
        <v>4060</v>
      </c>
      <c r="C52" s="28" t="s">
        <v>78</v>
      </c>
      <c r="D52" s="29">
        <v>9758666.1600000001</v>
      </c>
      <c r="E52" s="29">
        <v>10661379</v>
      </c>
      <c r="F52" s="23">
        <f t="shared" si="29"/>
        <v>10661379</v>
      </c>
      <c r="G52" s="29">
        <v>8198087.8700000001</v>
      </c>
      <c r="H52" s="24">
        <f t="shared" si="30"/>
        <v>76.895192169793418</v>
      </c>
      <c r="I52" s="24">
        <f t="shared" si="31"/>
        <v>76.895192169793418</v>
      </c>
      <c r="J52" s="24">
        <f t="shared" si="32"/>
        <v>-1560578.29</v>
      </c>
      <c r="K52" s="25">
        <f t="shared" si="33"/>
        <v>84.008282849179878</v>
      </c>
    </row>
    <row r="53" spans="1:11" ht="25.5" x14ac:dyDescent="0.2">
      <c r="A53" s="26" t="s">
        <v>79</v>
      </c>
      <c r="B53" s="46">
        <v>4081</v>
      </c>
      <c r="C53" s="28" t="s">
        <v>80</v>
      </c>
      <c r="D53" s="29">
        <v>951342.53</v>
      </c>
      <c r="E53" s="29">
        <v>1145120</v>
      </c>
      <c r="F53" s="23">
        <f t="shared" si="29"/>
        <v>1145120</v>
      </c>
      <c r="G53" s="29">
        <v>752357.36</v>
      </c>
      <c r="H53" s="24">
        <f t="shared" si="30"/>
        <v>65.701180662288678</v>
      </c>
      <c r="I53" s="24">
        <f t="shared" si="31"/>
        <v>65.701180662288678</v>
      </c>
      <c r="J53" s="24">
        <f t="shared" si="32"/>
        <v>-198985.17000000004</v>
      </c>
      <c r="K53" s="25">
        <f t="shared" si="33"/>
        <v>79.083751254135564</v>
      </c>
    </row>
    <row r="54" spans="1:11" ht="13.5" thickBot="1" x14ac:dyDescent="0.25">
      <c r="A54" s="32" t="s">
        <v>81</v>
      </c>
      <c r="B54" s="61">
        <v>4082</v>
      </c>
      <c r="C54" s="34" t="s">
        <v>82</v>
      </c>
      <c r="D54" s="35">
        <v>807912.07</v>
      </c>
      <c r="E54" s="35">
        <v>504130</v>
      </c>
      <c r="F54" s="23">
        <f t="shared" si="29"/>
        <v>504130</v>
      </c>
      <c r="G54" s="35">
        <v>93825.7</v>
      </c>
      <c r="H54" s="24">
        <f t="shared" si="30"/>
        <v>18.611409755420226</v>
      </c>
      <c r="I54" s="24">
        <f t="shared" si="31"/>
        <v>18.611409755420226</v>
      </c>
      <c r="J54" s="24">
        <f t="shared" si="32"/>
        <v>-714086.37</v>
      </c>
      <c r="K54" s="25">
        <f t="shared" si="33"/>
        <v>11.613355398935926</v>
      </c>
    </row>
    <row r="55" spans="1:11" s="53" customFormat="1" ht="13.5" thickBot="1" x14ac:dyDescent="0.25">
      <c r="A55" s="38">
        <v>5000</v>
      </c>
      <c r="B55" s="39"/>
      <c r="C55" s="40" t="s">
        <v>83</v>
      </c>
      <c r="D55" s="54">
        <f>SUM(D56:D58)</f>
        <v>2109242.7000000002</v>
      </c>
      <c r="E55" s="54">
        <f>SUM(E56:E58)</f>
        <v>2181295</v>
      </c>
      <c r="F55" s="54">
        <f t="shared" ref="F55:G55" si="34">SUM(F56:F58)</f>
        <v>2181295</v>
      </c>
      <c r="G55" s="54">
        <f t="shared" si="34"/>
        <v>1916744.01</v>
      </c>
      <c r="H55" s="42">
        <f t="shared" si="3"/>
        <v>87.871838059501357</v>
      </c>
      <c r="I55" s="42">
        <f t="shared" si="4"/>
        <v>87.871838059501357</v>
      </c>
      <c r="J55" s="42">
        <f t="shared" si="5"/>
        <v>-192498.69000000018</v>
      </c>
      <c r="K55" s="19">
        <f t="shared" si="1"/>
        <v>90.873563767697291</v>
      </c>
    </row>
    <row r="56" spans="1:11" ht="25.5" x14ac:dyDescent="0.2">
      <c r="A56" s="20" t="s">
        <v>84</v>
      </c>
      <c r="B56" s="44">
        <v>5011</v>
      </c>
      <c r="C56" s="22" t="s">
        <v>85</v>
      </c>
      <c r="D56" s="23">
        <v>105450.4</v>
      </c>
      <c r="E56" s="23">
        <v>40000</v>
      </c>
      <c r="F56" s="23">
        <f>E56</f>
        <v>40000</v>
      </c>
      <c r="G56" s="23">
        <v>22300.12</v>
      </c>
      <c r="H56" s="24">
        <f t="shared" si="3"/>
        <v>55.750299999999996</v>
      </c>
      <c r="I56" s="24">
        <f t="shared" si="4"/>
        <v>55.750299999999996</v>
      </c>
      <c r="J56" s="24">
        <f t="shared" si="5"/>
        <v>-83150.28</v>
      </c>
      <c r="K56" s="25">
        <f t="shared" si="1"/>
        <v>21.147496832634111</v>
      </c>
    </row>
    <row r="57" spans="1:11" ht="25.5" x14ac:dyDescent="0.2">
      <c r="A57" s="26" t="s">
        <v>86</v>
      </c>
      <c r="B57" s="46">
        <v>5012</v>
      </c>
      <c r="C57" s="28" t="s">
        <v>87</v>
      </c>
      <c r="D57" s="29">
        <v>22437.759999999998</v>
      </c>
      <c r="E57" s="29">
        <v>34850</v>
      </c>
      <c r="F57" s="23">
        <f t="shared" ref="F57:F58" si="35">E57</f>
        <v>34850</v>
      </c>
      <c r="G57" s="29">
        <v>14434.39</v>
      </c>
      <c r="H57" s="24">
        <f t="shared" ref="H57:H58" si="36">G57/E57*100</f>
        <v>41.418622668579623</v>
      </c>
      <c r="I57" s="24">
        <f t="shared" ref="I57:I58" si="37">G57/F57*100</f>
        <v>41.418622668579623</v>
      </c>
      <c r="J57" s="24">
        <f t="shared" ref="J57:J58" si="38">G57-D57</f>
        <v>-8003.369999999999</v>
      </c>
      <c r="K57" s="25">
        <f t="shared" ref="K57:K58" si="39">G57/D57*100</f>
        <v>64.330797726689298</v>
      </c>
    </row>
    <row r="58" spans="1:11" ht="26.25" thickBot="1" x14ac:dyDescent="0.25">
      <c r="A58" s="32" t="s">
        <v>88</v>
      </c>
      <c r="B58" s="61">
        <v>5031</v>
      </c>
      <c r="C58" s="34" t="s">
        <v>89</v>
      </c>
      <c r="D58" s="35">
        <v>1981354.54</v>
      </c>
      <c r="E58" s="35">
        <v>2106445</v>
      </c>
      <c r="F58" s="23">
        <f t="shared" si="35"/>
        <v>2106445</v>
      </c>
      <c r="G58" s="35">
        <v>1880009.5</v>
      </c>
      <c r="H58" s="24">
        <f t="shared" si="36"/>
        <v>89.250348335703052</v>
      </c>
      <c r="I58" s="24">
        <f t="shared" si="37"/>
        <v>89.250348335703052</v>
      </c>
      <c r="J58" s="24">
        <f t="shared" si="38"/>
        <v>-101345.04000000004</v>
      </c>
      <c r="K58" s="25">
        <f t="shared" si="39"/>
        <v>94.885062821719941</v>
      </c>
    </row>
    <row r="59" spans="1:11" s="53" customFormat="1" ht="13.5" thickBot="1" x14ac:dyDescent="0.25">
      <c r="A59" s="38">
        <v>6000</v>
      </c>
      <c r="B59" s="39"/>
      <c r="C59" s="40" t="s">
        <v>90</v>
      </c>
      <c r="D59" s="54">
        <f>SUM(D60:D65)</f>
        <v>11456066.689999999</v>
      </c>
      <c r="E59" s="54">
        <f>SUM(E60:E65)</f>
        <v>11314444</v>
      </c>
      <c r="F59" s="54">
        <f>SUM(F60:F65)</f>
        <v>11314444</v>
      </c>
      <c r="G59" s="54">
        <f>SUM(G60:G65)</f>
        <v>9054666.3000000007</v>
      </c>
      <c r="H59" s="42">
        <f t="shared" si="3"/>
        <v>80.027496711283391</v>
      </c>
      <c r="I59" s="42">
        <f t="shared" si="4"/>
        <v>80.027496711283391</v>
      </c>
      <c r="J59" s="42">
        <f t="shared" si="5"/>
        <v>-2401400.3899999987</v>
      </c>
      <c r="K59" s="19">
        <f t="shared" si="1"/>
        <v>79.038177282119165</v>
      </c>
    </row>
    <row r="60" spans="1:11" ht="25.5" customHeight="1" x14ac:dyDescent="0.2">
      <c r="A60" s="20" t="s">
        <v>91</v>
      </c>
      <c r="B60" s="44">
        <v>6016</v>
      </c>
      <c r="C60" s="22" t="s">
        <v>92</v>
      </c>
      <c r="D60" s="23">
        <v>0</v>
      </c>
      <c r="E60" s="23">
        <v>0</v>
      </c>
      <c r="F60" s="23">
        <f>E60</f>
        <v>0</v>
      </c>
      <c r="G60" s="23">
        <v>0</v>
      </c>
      <c r="H60" s="30" t="e">
        <f t="shared" ref="H60" si="40">G60/E60*100</f>
        <v>#DIV/0!</v>
      </c>
      <c r="I60" s="30" t="e">
        <f t="shared" ref="I60" si="41">G60/F60*100</f>
        <v>#DIV/0!</v>
      </c>
      <c r="J60" s="30">
        <f t="shared" ref="J60" si="42">G60-D60</f>
        <v>0</v>
      </c>
      <c r="K60" s="31" t="e">
        <f>G60/D60*100</f>
        <v>#DIV/0!</v>
      </c>
    </row>
    <row r="61" spans="1:11" ht="38.25" x14ac:dyDescent="0.2">
      <c r="A61" s="26" t="s">
        <v>93</v>
      </c>
      <c r="B61" s="46">
        <v>6020</v>
      </c>
      <c r="C61" s="28" t="s">
        <v>94</v>
      </c>
      <c r="D61" s="29">
        <v>7206537.1600000001</v>
      </c>
      <c r="E61" s="29">
        <v>7628000</v>
      </c>
      <c r="F61" s="23">
        <f t="shared" ref="F61:F65" si="43">E61</f>
        <v>7628000</v>
      </c>
      <c r="G61" s="29">
        <v>7594586.54</v>
      </c>
      <c r="H61" s="30">
        <f t="shared" si="3"/>
        <v>99.561963030938642</v>
      </c>
      <c r="I61" s="30">
        <f t="shared" si="4"/>
        <v>99.561963030938642</v>
      </c>
      <c r="J61" s="30">
        <f t="shared" si="5"/>
        <v>388049.37999999989</v>
      </c>
      <c r="K61" s="31">
        <f>G61/D61*100</f>
        <v>105.38468575661935</v>
      </c>
    </row>
    <row r="62" spans="1:11" x14ac:dyDescent="0.2">
      <c r="A62" s="26" t="s">
        <v>95</v>
      </c>
      <c r="B62" s="46">
        <v>6030</v>
      </c>
      <c r="C62" s="28" t="s">
        <v>96</v>
      </c>
      <c r="D62" s="29">
        <v>2992269.39</v>
      </c>
      <c r="E62" s="29">
        <v>1792900</v>
      </c>
      <c r="F62" s="23">
        <f t="shared" si="43"/>
        <v>1792900</v>
      </c>
      <c r="G62" s="29">
        <v>845656.11</v>
      </c>
      <c r="H62" s="30">
        <f t="shared" ref="H62:H65" si="44">G62/E62*100</f>
        <v>47.166942383847399</v>
      </c>
      <c r="I62" s="30">
        <f t="shared" ref="I62:I65" si="45">G62/F62*100</f>
        <v>47.166942383847399</v>
      </c>
      <c r="J62" s="30">
        <f t="shared" ref="J62:J65" si="46">G62-D62</f>
        <v>-2146613.2800000003</v>
      </c>
      <c r="K62" s="31">
        <f t="shared" ref="K62:K65" si="47">G62/D62*100</f>
        <v>28.261362858108168</v>
      </c>
    </row>
    <row r="63" spans="1:11" x14ac:dyDescent="0.2">
      <c r="A63" s="26" t="s">
        <v>97</v>
      </c>
      <c r="B63" s="46">
        <v>6040</v>
      </c>
      <c r="C63" s="28" t="s">
        <v>98</v>
      </c>
      <c r="D63" s="29">
        <v>290897.53000000003</v>
      </c>
      <c r="E63" s="29">
        <v>273544</v>
      </c>
      <c r="F63" s="23">
        <f t="shared" si="43"/>
        <v>273544</v>
      </c>
      <c r="G63" s="29">
        <v>130599.81</v>
      </c>
      <c r="H63" s="30">
        <f t="shared" si="44"/>
        <v>47.743620770333109</v>
      </c>
      <c r="I63" s="30">
        <f t="shared" si="45"/>
        <v>47.743620770333109</v>
      </c>
      <c r="J63" s="30">
        <f t="shared" si="46"/>
        <v>-160297.72000000003</v>
      </c>
      <c r="K63" s="31">
        <f t="shared" si="47"/>
        <v>44.895468861492219</v>
      </c>
    </row>
    <row r="64" spans="1:11" ht="63.75" x14ac:dyDescent="0.2">
      <c r="A64" s="26" t="s">
        <v>99</v>
      </c>
      <c r="B64" s="46">
        <v>6071</v>
      </c>
      <c r="C64" s="28" t="s">
        <v>100</v>
      </c>
      <c r="D64" s="29">
        <v>966362.61</v>
      </c>
      <c r="E64" s="29">
        <v>1560000</v>
      </c>
      <c r="F64" s="23">
        <f t="shared" si="43"/>
        <v>1560000</v>
      </c>
      <c r="G64" s="29">
        <v>457623.84</v>
      </c>
      <c r="H64" s="30">
        <f t="shared" si="44"/>
        <v>29.334861538461539</v>
      </c>
      <c r="I64" s="30">
        <f t="shared" si="45"/>
        <v>29.334861538461539</v>
      </c>
      <c r="J64" s="30">
        <f t="shared" si="46"/>
        <v>-508738.76999999996</v>
      </c>
      <c r="K64" s="31">
        <f t="shared" si="47"/>
        <v>47.355292440381156</v>
      </c>
    </row>
    <row r="65" spans="1:11" ht="26.25" thickBot="1" x14ac:dyDescent="0.25">
      <c r="A65" s="32" t="s">
        <v>101</v>
      </c>
      <c r="B65" s="61">
        <v>6090</v>
      </c>
      <c r="C65" s="34" t="s">
        <v>102</v>
      </c>
      <c r="D65" s="35">
        <v>0</v>
      </c>
      <c r="E65" s="35">
        <v>60000</v>
      </c>
      <c r="F65" s="23">
        <f t="shared" si="43"/>
        <v>60000</v>
      </c>
      <c r="G65" s="35">
        <v>26200</v>
      </c>
      <c r="H65" s="30">
        <f t="shared" si="44"/>
        <v>43.666666666666664</v>
      </c>
      <c r="I65" s="30">
        <f t="shared" si="45"/>
        <v>43.666666666666664</v>
      </c>
      <c r="J65" s="30">
        <f t="shared" si="46"/>
        <v>26200</v>
      </c>
      <c r="K65" s="31" t="e">
        <f t="shared" si="47"/>
        <v>#DIV/0!</v>
      </c>
    </row>
    <row r="66" spans="1:11" s="53" customFormat="1" ht="13.5" thickBot="1" x14ac:dyDescent="0.25">
      <c r="A66" s="38">
        <v>7000</v>
      </c>
      <c r="B66" s="39"/>
      <c r="C66" s="40" t="s">
        <v>103</v>
      </c>
      <c r="D66" s="54">
        <f>SUM(D67:D75)</f>
        <v>2684709.79</v>
      </c>
      <c r="E66" s="54">
        <f>SUM(E67:E74)</f>
        <v>3050400</v>
      </c>
      <c r="F66" s="54">
        <f>SUM(F67:F74)</f>
        <v>3050400</v>
      </c>
      <c r="G66" s="54">
        <f>SUM(G67:G74)</f>
        <v>1891551.1</v>
      </c>
      <c r="H66" s="42">
        <f t="shared" si="3"/>
        <v>62.009936401783371</v>
      </c>
      <c r="I66" s="42">
        <f t="shared" si="4"/>
        <v>62.009936401783371</v>
      </c>
      <c r="J66" s="42">
        <f t="shared" si="5"/>
        <v>-793158.69</v>
      </c>
      <c r="K66" s="19">
        <f t="shared" si="1"/>
        <v>70.456445871566629</v>
      </c>
    </row>
    <row r="67" spans="1:11" ht="25.5" x14ac:dyDescent="0.2">
      <c r="A67" s="43">
        <v>7350</v>
      </c>
      <c r="B67" s="59">
        <v>7350</v>
      </c>
      <c r="C67" s="22" t="s">
        <v>104</v>
      </c>
      <c r="D67" s="23">
        <v>323628.93</v>
      </c>
      <c r="E67" s="23">
        <v>0</v>
      </c>
      <c r="F67" s="23">
        <f>E67</f>
        <v>0</v>
      </c>
      <c r="G67" s="23">
        <v>0</v>
      </c>
      <c r="H67" s="24" t="e">
        <f t="shared" si="3"/>
        <v>#DIV/0!</v>
      </c>
      <c r="I67" s="24" t="e">
        <f t="shared" si="4"/>
        <v>#DIV/0!</v>
      </c>
      <c r="J67" s="24">
        <f t="shared" si="5"/>
        <v>-323628.93</v>
      </c>
      <c r="K67" s="31">
        <f t="shared" si="1"/>
        <v>0</v>
      </c>
    </row>
    <row r="68" spans="1:11" ht="25.5" x14ac:dyDescent="0.2">
      <c r="A68" s="43"/>
      <c r="B68" s="59">
        <v>7351</v>
      </c>
      <c r="C68" s="22" t="s">
        <v>105</v>
      </c>
      <c r="D68" s="23">
        <v>0</v>
      </c>
      <c r="E68" s="23">
        <v>0</v>
      </c>
      <c r="F68" s="23">
        <f t="shared" ref="F68:F75" si="48">E68</f>
        <v>0</v>
      </c>
      <c r="G68" s="23">
        <v>0</v>
      </c>
      <c r="H68" s="24" t="e">
        <f t="shared" ref="H68:H75" si="49">G68/E68*100</f>
        <v>#DIV/0!</v>
      </c>
      <c r="I68" s="24" t="e">
        <f t="shared" ref="I68:I75" si="50">G68/F68*100</f>
        <v>#DIV/0!</v>
      </c>
      <c r="J68" s="24">
        <f t="shared" ref="J68:J75" si="51">G68-D68</f>
        <v>0</v>
      </c>
      <c r="K68" s="31" t="e">
        <f t="shared" ref="K68:K75" si="52">G68/D68*100</f>
        <v>#DIV/0!</v>
      </c>
    </row>
    <row r="69" spans="1:11" ht="25.5" customHeight="1" x14ac:dyDescent="0.2">
      <c r="A69" s="43"/>
      <c r="B69" s="59">
        <v>7390</v>
      </c>
      <c r="C69" s="22" t="s">
        <v>106</v>
      </c>
      <c r="D69" s="23">
        <v>107484</v>
      </c>
      <c r="E69" s="23">
        <v>115400</v>
      </c>
      <c r="F69" s="23">
        <f t="shared" si="48"/>
        <v>115400</v>
      </c>
      <c r="G69" s="23">
        <v>113796</v>
      </c>
      <c r="H69" s="24">
        <f t="shared" si="49"/>
        <v>98.6100519930676</v>
      </c>
      <c r="I69" s="24">
        <f t="shared" si="50"/>
        <v>98.6100519930676</v>
      </c>
      <c r="J69" s="24">
        <f t="shared" si="51"/>
        <v>6312</v>
      </c>
      <c r="K69" s="31">
        <f t="shared" si="52"/>
        <v>105.87250195377918</v>
      </c>
    </row>
    <row r="70" spans="1:11" x14ac:dyDescent="0.2">
      <c r="A70" s="26" t="s">
        <v>107</v>
      </c>
      <c r="B70" s="46">
        <v>7412</v>
      </c>
      <c r="C70" s="28" t="s">
        <v>108</v>
      </c>
      <c r="D70" s="29">
        <v>149959</v>
      </c>
      <c r="E70" s="29">
        <v>200000</v>
      </c>
      <c r="F70" s="23">
        <f t="shared" si="48"/>
        <v>200000</v>
      </c>
      <c r="G70" s="29">
        <v>111290</v>
      </c>
      <c r="H70" s="24">
        <f t="shared" si="49"/>
        <v>55.645000000000003</v>
      </c>
      <c r="I70" s="24">
        <f t="shared" si="50"/>
        <v>55.645000000000003</v>
      </c>
      <c r="J70" s="24">
        <f t="shared" si="51"/>
        <v>-38669</v>
      </c>
      <c r="K70" s="31">
        <f t="shared" si="52"/>
        <v>74.213618389026337</v>
      </c>
    </row>
    <row r="71" spans="1:11" ht="25.5" x14ac:dyDescent="0.2">
      <c r="A71" s="26" t="s">
        <v>109</v>
      </c>
      <c r="B71" s="46" t="s">
        <v>110</v>
      </c>
      <c r="C71" s="28" t="s">
        <v>111</v>
      </c>
      <c r="D71" s="29">
        <v>1731831.86</v>
      </c>
      <c r="E71" s="29">
        <v>2675000</v>
      </c>
      <c r="F71" s="23">
        <f t="shared" si="48"/>
        <v>2675000</v>
      </c>
      <c r="G71" s="29">
        <v>1666465.1</v>
      </c>
      <c r="H71" s="24">
        <f t="shared" si="49"/>
        <v>62.297760747663553</v>
      </c>
      <c r="I71" s="24">
        <f t="shared" si="50"/>
        <v>62.297760747663553</v>
      </c>
      <c r="J71" s="24">
        <f t="shared" si="51"/>
        <v>-65366.760000000009</v>
      </c>
      <c r="K71" s="31">
        <f t="shared" si="52"/>
        <v>96.225571228375486</v>
      </c>
    </row>
    <row r="72" spans="1:11" ht="38.25" x14ac:dyDescent="0.2">
      <c r="A72" s="26"/>
      <c r="B72" s="46">
        <v>7540</v>
      </c>
      <c r="C72" s="28" t="s">
        <v>112</v>
      </c>
      <c r="D72" s="29">
        <v>273195</v>
      </c>
      <c r="E72" s="29">
        <v>0</v>
      </c>
      <c r="F72" s="23">
        <f t="shared" si="48"/>
        <v>0</v>
      </c>
      <c r="G72" s="29">
        <v>0</v>
      </c>
      <c r="H72" s="24" t="e">
        <f t="shared" si="49"/>
        <v>#DIV/0!</v>
      </c>
      <c r="I72" s="24" t="e">
        <f t="shared" si="50"/>
        <v>#DIV/0!</v>
      </c>
      <c r="J72" s="24">
        <f t="shared" si="51"/>
        <v>-273195</v>
      </c>
      <c r="K72" s="31">
        <f t="shared" si="52"/>
        <v>0</v>
      </c>
    </row>
    <row r="73" spans="1:11" ht="12.75" hidden="1" customHeight="1" x14ac:dyDescent="0.2">
      <c r="A73" s="26" t="s">
        <v>113</v>
      </c>
      <c r="B73" s="46">
        <v>7640</v>
      </c>
      <c r="C73" s="28" t="s">
        <v>114</v>
      </c>
      <c r="D73" s="29">
        <v>0</v>
      </c>
      <c r="E73" s="29">
        <v>0</v>
      </c>
      <c r="F73" s="23">
        <f t="shared" si="48"/>
        <v>0</v>
      </c>
      <c r="G73" s="29">
        <v>0</v>
      </c>
      <c r="H73" s="24" t="e">
        <f t="shared" si="49"/>
        <v>#DIV/0!</v>
      </c>
      <c r="I73" s="24" t="e">
        <f t="shared" si="50"/>
        <v>#DIV/0!</v>
      </c>
      <c r="J73" s="24">
        <f t="shared" si="51"/>
        <v>0</v>
      </c>
      <c r="K73" s="31" t="e">
        <f t="shared" si="52"/>
        <v>#DIV/0!</v>
      </c>
    </row>
    <row r="74" spans="1:11" ht="25.5" x14ac:dyDescent="0.2">
      <c r="A74" s="32" t="s">
        <v>115</v>
      </c>
      <c r="B74" s="61">
        <v>7680</v>
      </c>
      <c r="C74" s="34" t="s">
        <v>116</v>
      </c>
      <c r="D74" s="35">
        <v>58648</v>
      </c>
      <c r="E74" s="35">
        <v>60000</v>
      </c>
      <c r="F74" s="23">
        <f t="shared" si="48"/>
        <v>60000</v>
      </c>
      <c r="G74" s="35">
        <v>0</v>
      </c>
      <c r="H74" s="24">
        <f t="shared" si="49"/>
        <v>0</v>
      </c>
      <c r="I74" s="24">
        <f t="shared" si="50"/>
        <v>0</v>
      </c>
      <c r="J74" s="24">
        <f t="shared" si="51"/>
        <v>-58648</v>
      </c>
      <c r="K74" s="31">
        <f t="shared" si="52"/>
        <v>0</v>
      </c>
    </row>
    <row r="75" spans="1:11" ht="39" thickBot="1" x14ac:dyDescent="0.25">
      <c r="A75" s="62"/>
      <c r="B75" s="63">
        <v>7700</v>
      </c>
      <c r="C75" s="64" t="s">
        <v>117</v>
      </c>
      <c r="D75" s="65">
        <v>39963</v>
      </c>
      <c r="E75" s="65">
        <v>0</v>
      </c>
      <c r="F75" s="23">
        <f t="shared" si="48"/>
        <v>0</v>
      </c>
      <c r="G75" s="65">
        <v>0</v>
      </c>
      <c r="H75" s="24" t="e">
        <f t="shared" si="49"/>
        <v>#DIV/0!</v>
      </c>
      <c r="I75" s="24" t="e">
        <f t="shared" si="50"/>
        <v>#DIV/0!</v>
      </c>
      <c r="J75" s="24">
        <f t="shared" si="51"/>
        <v>-39963</v>
      </c>
      <c r="K75" s="31">
        <f t="shared" si="52"/>
        <v>0</v>
      </c>
    </row>
    <row r="76" spans="1:11" s="53" customFormat="1" ht="13.5" thickBot="1" x14ac:dyDescent="0.25">
      <c r="A76" s="38">
        <v>8000</v>
      </c>
      <c r="B76" s="39"/>
      <c r="C76" s="40" t="s">
        <v>118</v>
      </c>
      <c r="D76" s="54">
        <f>SUM(D77:D82)</f>
        <v>3355318.8600000003</v>
      </c>
      <c r="E76" s="54">
        <f>SUM(E77:E82)</f>
        <v>8322279</v>
      </c>
      <c r="F76" s="54">
        <f t="shared" ref="F76:G76" si="53">SUM(F77:F82)</f>
        <v>8322279</v>
      </c>
      <c r="G76" s="54">
        <f t="shared" si="53"/>
        <v>7329791.5600000005</v>
      </c>
      <c r="H76" s="42">
        <f t="shared" ref="H76:H132" si="54">G76/E76*100</f>
        <v>88.074331081666458</v>
      </c>
      <c r="I76" s="42">
        <f t="shared" ref="I76:I86" si="55">G76/F76*100</f>
        <v>88.074331081666458</v>
      </c>
      <c r="J76" s="42">
        <f t="shared" ref="J76:J132" si="56">G76-D76</f>
        <v>3974472.7</v>
      </c>
      <c r="K76" s="19">
        <f t="shared" ref="K76:K132" si="57">G76/D76*100</f>
        <v>218.4529061419814</v>
      </c>
    </row>
    <row r="77" spans="1:11" ht="25.5" x14ac:dyDescent="0.2">
      <c r="A77" s="20" t="s">
        <v>119</v>
      </c>
      <c r="B77" s="44">
        <v>8110</v>
      </c>
      <c r="C77" s="22" t="s">
        <v>120</v>
      </c>
      <c r="D77" s="23">
        <v>49350</v>
      </c>
      <c r="E77" s="23">
        <v>128000</v>
      </c>
      <c r="F77" s="23">
        <f>E77</f>
        <v>128000</v>
      </c>
      <c r="G77" s="23">
        <v>127785.05</v>
      </c>
      <c r="H77" s="24">
        <f t="shared" si="54"/>
        <v>99.832070312499994</v>
      </c>
      <c r="I77" s="24">
        <f t="shared" si="55"/>
        <v>99.832070312499994</v>
      </c>
      <c r="J77" s="24">
        <f t="shared" si="56"/>
        <v>78435.05</v>
      </c>
      <c r="K77" s="31">
        <f t="shared" si="57"/>
        <v>258.93627152988853</v>
      </c>
    </row>
    <row r="78" spans="1:11" x14ac:dyDescent="0.2">
      <c r="A78" s="26" t="s">
        <v>121</v>
      </c>
      <c r="B78" s="46">
        <v>8130</v>
      </c>
      <c r="C78" s="28" t="s">
        <v>122</v>
      </c>
      <c r="D78" s="29">
        <v>3181821.91</v>
      </c>
      <c r="E78" s="29">
        <v>3628123</v>
      </c>
      <c r="F78" s="23">
        <f t="shared" ref="F78:F82" si="58">E78</f>
        <v>3628123</v>
      </c>
      <c r="G78" s="29">
        <v>3165093.91</v>
      </c>
      <c r="H78" s="24">
        <f t="shared" ref="H78:H82" si="59">G78/E78*100</f>
        <v>87.237778597914129</v>
      </c>
      <c r="I78" s="24">
        <f t="shared" ref="I78:I82" si="60">G78/F78*100</f>
        <v>87.237778597914129</v>
      </c>
      <c r="J78" s="24">
        <f t="shared" ref="J78:J82" si="61">G78-D78</f>
        <v>-16728</v>
      </c>
      <c r="K78" s="31">
        <f t="shared" ref="K78:K82" si="62">G78/D78*100</f>
        <v>99.474263473155858</v>
      </c>
    </row>
    <row r="79" spans="1:11" ht="25.5" x14ac:dyDescent="0.2">
      <c r="A79" s="32"/>
      <c r="B79" s="61">
        <v>8220</v>
      </c>
      <c r="C79" s="28" t="s">
        <v>123</v>
      </c>
      <c r="D79" s="35">
        <v>0</v>
      </c>
      <c r="E79" s="35">
        <v>700000</v>
      </c>
      <c r="F79" s="23">
        <f t="shared" si="58"/>
        <v>700000</v>
      </c>
      <c r="G79" s="35">
        <v>599483</v>
      </c>
      <c r="H79" s="24">
        <f t="shared" si="59"/>
        <v>85.640428571428572</v>
      </c>
      <c r="I79" s="24">
        <f t="shared" si="60"/>
        <v>85.640428571428572</v>
      </c>
      <c r="J79" s="24">
        <f t="shared" si="61"/>
        <v>599483</v>
      </c>
      <c r="K79" s="31" t="e">
        <f t="shared" si="62"/>
        <v>#DIV/0!</v>
      </c>
    </row>
    <row r="80" spans="1:11" x14ac:dyDescent="0.2">
      <c r="A80" s="45">
        <v>8230</v>
      </c>
      <c r="B80" s="61">
        <v>8230</v>
      </c>
      <c r="C80" s="28" t="s">
        <v>124</v>
      </c>
      <c r="D80" s="35">
        <v>76146.95</v>
      </c>
      <c r="E80" s="35">
        <v>3848456</v>
      </c>
      <c r="F80" s="23">
        <f t="shared" si="58"/>
        <v>3848456</v>
      </c>
      <c r="G80" s="35">
        <v>3437429.6</v>
      </c>
      <c r="H80" s="24">
        <f t="shared" si="59"/>
        <v>89.319706396539289</v>
      </c>
      <c r="I80" s="24">
        <f t="shared" si="60"/>
        <v>89.319706396539289</v>
      </c>
      <c r="J80" s="24">
        <f t="shared" si="61"/>
        <v>3361282.65</v>
      </c>
      <c r="K80" s="31">
        <f t="shared" si="62"/>
        <v>4514.2052308070124</v>
      </c>
    </row>
    <row r="81" spans="1:11" ht="25.5" x14ac:dyDescent="0.2">
      <c r="A81" s="45">
        <v>8330</v>
      </c>
      <c r="B81" s="61">
        <v>8330</v>
      </c>
      <c r="C81" s="28" t="s">
        <v>125</v>
      </c>
      <c r="D81" s="35">
        <v>48000</v>
      </c>
      <c r="E81" s="35">
        <v>0</v>
      </c>
      <c r="F81" s="23">
        <f t="shared" si="58"/>
        <v>0</v>
      </c>
      <c r="G81" s="35">
        <v>0</v>
      </c>
      <c r="H81" s="24" t="e">
        <f t="shared" si="59"/>
        <v>#DIV/0!</v>
      </c>
      <c r="I81" s="24" t="e">
        <f t="shared" si="60"/>
        <v>#DIV/0!</v>
      </c>
      <c r="J81" s="24">
        <f t="shared" si="61"/>
        <v>-48000</v>
      </c>
      <c r="K81" s="31">
        <f t="shared" si="62"/>
        <v>0</v>
      </c>
    </row>
    <row r="82" spans="1:11" ht="13.5" thickBot="1" x14ac:dyDescent="0.25">
      <c r="A82" s="32" t="s">
        <v>126</v>
      </c>
      <c r="B82" s="61">
        <v>8710</v>
      </c>
      <c r="C82" s="34" t="s">
        <v>127</v>
      </c>
      <c r="D82" s="35">
        <v>0</v>
      </c>
      <c r="E82" s="35">
        <v>17700</v>
      </c>
      <c r="F82" s="23">
        <f t="shared" si="58"/>
        <v>17700</v>
      </c>
      <c r="G82" s="35">
        <v>0</v>
      </c>
      <c r="H82" s="24">
        <f t="shared" si="59"/>
        <v>0</v>
      </c>
      <c r="I82" s="24">
        <f t="shared" si="60"/>
        <v>0</v>
      </c>
      <c r="J82" s="24">
        <f t="shared" si="61"/>
        <v>0</v>
      </c>
      <c r="K82" s="31" t="e">
        <f t="shared" si="62"/>
        <v>#DIV/0!</v>
      </c>
    </row>
    <row r="83" spans="1:11" s="53" customFormat="1" ht="13.5" thickBot="1" x14ac:dyDescent="0.25">
      <c r="A83" s="38">
        <v>9000</v>
      </c>
      <c r="B83" s="39"/>
      <c r="C83" s="40" t="s">
        <v>128</v>
      </c>
      <c r="D83" s="54">
        <f>SUM(D84:D85)</f>
        <v>3380225.73</v>
      </c>
      <c r="E83" s="54">
        <f>SUM(E84:E85)</f>
        <v>3709639</v>
      </c>
      <c r="F83" s="54">
        <f>SUM(F84:F85)</f>
        <v>3709639</v>
      </c>
      <c r="G83" s="54">
        <f>SUM(G84:G85)</f>
        <v>3346933.07</v>
      </c>
      <c r="H83" s="42">
        <f t="shared" si="54"/>
        <v>90.22260845327537</v>
      </c>
      <c r="I83" s="42">
        <f t="shared" si="55"/>
        <v>90.22260845327537</v>
      </c>
      <c r="J83" s="42">
        <f t="shared" si="56"/>
        <v>-33292.660000000149</v>
      </c>
      <c r="K83" s="19">
        <f t="shared" si="57"/>
        <v>99.015075836370244</v>
      </c>
    </row>
    <row r="84" spans="1:11" x14ac:dyDescent="0.2">
      <c r="A84" s="20" t="s">
        <v>129</v>
      </c>
      <c r="B84" s="46">
        <v>9770</v>
      </c>
      <c r="C84" s="28" t="s">
        <v>131</v>
      </c>
      <c r="D84" s="29">
        <v>3230225.73</v>
      </c>
      <c r="E84" s="29">
        <v>3159639</v>
      </c>
      <c r="F84" s="29">
        <f>E84</f>
        <v>3159639</v>
      </c>
      <c r="G84" s="29">
        <v>3147525.73</v>
      </c>
      <c r="H84" s="30">
        <f t="shared" si="54"/>
        <v>99.616624873917559</v>
      </c>
      <c r="I84" s="30">
        <f t="shared" si="55"/>
        <v>99.616624873917559</v>
      </c>
      <c r="J84" s="30">
        <f t="shared" si="56"/>
        <v>-82700</v>
      </c>
      <c r="K84" s="31">
        <f t="shared" si="57"/>
        <v>97.439807403181078</v>
      </c>
    </row>
    <row r="85" spans="1:11" ht="39" thickBot="1" x14ac:dyDescent="0.25">
      <c r="A85" s="26" t="s">
        <v>130</v>
      </c>
      <c r="B85" s="48">
        <v>9800</v>
      </c>
      <c r="C85" s="22" t="s">
        <v>132</v>
      </c>
      <c r="D85" s="50">
        <v>150000</v>
      </c>
      <c r="E85" s="50">
        <v>550000</v>
      </c>
      <c r="F85" s="29">
        <f>E85</f>
        <v>550000</v>
      </c>
      <c r="G85" s="50">
        <v>199407.34</v>
      </c>
      <c r="H85" s="66">
        <f t="shared" si="54"/>
        <v>36.255880000000005</v>
      </c>
      <c r="I85" s="66">
        <f t="shared" si="55"/>
        <v>36.255880000000005</v>
      </c>
      <c r="J85" s="30">
        <f t="shared" si="56"/>
        <v>49407.34</v>
      </c>
      <c r="K85" s="31">
        <f t="shared" si="57"/>
        <v>132.93822666666665</v>
      </c>
    </row>
    <row r="86" spans="1:11" ht="16.5" thickBot="1" x14ac:dyDescent="0.25">
      <c r="A86" s="57">
        <v>9800</v>
      </c>
      <c r="B86" s="68"/>
      <c r="C86" s="69" t="s">
        <v>134</v>
      </c>
      <c r="D86" s="70">
        <f>D13+D17+D39+D49+D55+D59+D66+D76+D83+D35</f>
        <v>230181824.93000004</v>
      </c>
      <c r="E86" s="70">
        <f>E13+E17+E39+E49+E55+E59+E66+E76+E83+E35</f>
        <v>245773028.44</v>
      </c>
      <c r="F86" s="70">
        <f>F13+F17+F39+F49+F55+F59+F66+F76+F83+F35</f>
        <v>245773028.44</v>
      </c>
      <c r="G86" s="70">
        <f>G13+G17+G39+G49+G55+G59+G66+G76+G83+G35</f>
        <v>222937178.74000001</v>
      </c>
      <c r="H86" s="71">
        <f t="shared" si="54"/>
        <v>90.70856153543518</v>
      </c>
      <c r="I86" s="71">
        <f t="shared" si="55"/>
        <v>90.70856153543518</v>
      </c>
      <c r="J86" s="71">
        <f t="shared" si="56"/>
        <v>-7244646.1900000274</v>
      </c>
      <c r="K86" s="72">
        <f t="shared" si="57"/>
        <v>96.852641952854796</v>
      </c>
    </row>
    <row r="87" spans="1:11" ht="16.5" thickBot="1" x14ac:dyDescent="0.25">
      <c r="A87" s="67" t="s">
        <v>133</v>
      </c>
      <c r="B87" s="73"/>
      <c r="C87" s="74" t="s">
        <v>135</v>
      </c>
      <c r="D87" s="75"/>
      <c r="E87" s="75"/>
      <c r="F87" s="75"/>
      <c r="G87" s="75"/>
      <c r="H87" s="76"/>
      <c r="I87" s="76"/>
      <c r="J87" s="76"/>
      <c r="K87" s="77"/>
    </row>
    <row r="88" spans="1:11" s="121" customFormat="1" ht="26.25" thickBot="1" x14ac:dyDescent="0.25">
      <c r="A88" s="114"/>
      <c r="B88" s="115">
        <v>8831</v>
      </c>
      <c r="C88" s="116" t="s">
        <v>136</v>
      </c>
      <c r="D88" s="117">
        <v>202500</v>
      </c>
      <c r="E88" s="117">
        <v>225000</v>
      </c>
      <c r="F88" s="117">
        <v>168750</v>
      </c>
      <c r="G88" s="117">
        <v>0</v>
      </c>
      <c r="H88" s="118">
        <f>G88/E88*100</f>
        <v>0</v>
      </c>
      <c r="I88" s="118">
        <f t="shared" ref="I88" si="63">G88/F88*100</f>
        <v>0</v>
      </c>
      <c r="J88" s="119">
        <f t="shared" ref="J88" si="64">G88-D88</f>
        <v>-202500</v>
      </c>
      <c r="K88" s="120">
        <f t="shared" ref="K88" si="65">G88/D88*100</f>
        <v>0</v>
      </c>
    </row>
    <row r="89" spans="1:11" ht="13.5" thickBot="1" x14ac:dyDescent="0.25">
      <c r="A89" s="78">
        <v>8831</v>
      </c>
      <c r="B89" s="79"/>
      <c r="C89" s="80" t="s">
        <v>137</v>
      </c>
      <c r="D89" s="81"/>
      <c r="E89" s="81"/>
      <c r="F89" s="81"/>
      <c r="G89" s="82"/>
      <c r="H89" s="122"/>
      <c r="I89" s="122"/>
      <c r="J89" s="122"/>
      <c r="K89" s="123"/>
    </row>
    <row r="90" spans="1:11" s="134" customFormat="1" ht="15.75" customHeight="1" thickBot="1" x14ac:dyDescent="0.25">
      <c r="A90" s="128"/>
      <c r="B90" s="129">
        <v>200000</v>
      </c>
      <c r="C90" s="130" t="s">
        <v>138</v>
      </c>
      <c r="D90" s="131"/>
      <c r="E90" s="131">
        <f>E91</f>
        <v>7649266.1400000006</v>
      </c>
      <c r="F90" s="131"/>
      <c r="G90" s="131">
        <f>G91</f>
        <v>14500671.830000002</v>
      </c>
      <c r="H90" s="132">
        <f>G90/E90*100</f>
        <v>189.56945103756061</v>
      </c>
      <c r="I90" s="132"/>
      <c r="J90" s="132"/>
      <c r="K90" s="133"/>
    </row>
    <row r="91" spans="1:11" s="134" customFormat="1" x14ac:dyDescent="0.2">
      <c r="A91" s="135">
        <v>200000</v>
      </c>
      <c r="B91" s="136">
        <v>208000</v>
      </c>
      <c r="C91" s="137" t="s">
        <v>139</v>
      </c>
      <c r="D91" s="138"/>
      <c r="E91" s="138">
        <f>E92+E95</f>
        <v>7649266.1400000006</v>
      </c>
      <c r="F91" s="131"/>
      <c r="G91" s="138">
        <f>G92+G95</f>
        <v>14500671.830000002</v>
      </c>
      <c r="H91" s="132">
        <f t="shared" ref="H91:H101" si="66">G91/E91*100</f>
        <v>189.56945103756061</v>
      </c>
      <c r="I91" s="132"/>
      <c r="J91" s="132"/>
      <c r="K91" s="133"/>
    </row>
    <row r="92" spans="1:11" x14ac:dyDescent="0.2">
      <c r="A92" s="89">
        <v>208000</v>
      </c>
      <c r="B92" s="93">
        <v>208100</v>
      </c>
      <c r="C92" s="94" t="s">
        <v>140</v>
      </c>
      <c r="D92" s="91"/>
      <c r="E92" s="91">
        <v>15074942.140000001</v>
      </c>
      <c r="F92" s="126"/>
      <c r="G92" s="91">
        <v>16162482.210000001</v>
      </c>
      <c r="H92" s="119">
        <f t="shared" si="66"/>
        <v>107.21422384179048</v>
      </c>
      <c r="I92" s="119"/>
      <c r="J92" s="119"/>
      <c r="K92" s="125"/>
    </row>
    <row r="93" spans="1:11" x14ac:dyDescent="0.2">
      <c r="A93" s="92">
        <v>208100</v>
      </c>
      <c r="B93" s="93">
        <v>208200</v>
      </c>
      <c r="C93" s="94" t="s">
        <v>141</v>
      </c>
      <c r="D93" s="91"/>
      <c r="E93" s="91">
        <v>0</v>
      </c>
      <c r="F93" s="126"/>
      <c r="G93" s="91">
        <f>14924521.03</f>
        <v>14924521.029999999</v>
      </c>
      <c r="H93" s="119" t="e">
        <f t="shared" si="66"/>
        <v>#DIV/0!</v>
      </c>
      <c r="I93" s="119"/>
      <c r="J93" s="119"/>
      <c r="K93" s="125"/>
    </row>
    <row r="94" spans="1:11" x14ac:dyDescent="0.2">
      <c r="A94" s="92"/>
      <c r="B94" s="93">
        <v>208340</v>
      </c>
      <c r="C94" s="94" t="s">
        <v>142</v>
      </c>
      <c r="D94" s="91"/>
      <c r="E94" s="91"/>
      <c r="F94" s="126"/>
      <c r="G94" s="91">
        <v>-1140</v>
      </c>
      <c r="H94" s="119" t="e">
        <f t="shared" si="66"/>
        <v>#DIV/0!</v>
      </c>
      <c r="I94" s="119"/>
      <c r="J94" s="119"/>
      <c r="K94" s="125"/>
    </row>
    <row r="95" spans="1:11" ht="25.5" x14ac:dyDescent="0.2">
      <c r="A95" s="92"/>
      <c r="B95" s="93">
        <v>208400</v>
      </c>
      <c r="C95" s="94" t="s">
        <v>143</v>
      </c>
      <c r="D95" s="91"/>
      <c r="E95" s="91">
        <v>-7425676</v>
      </c>
      <c r="F95" s="126"/>
      <c r="G95" s="91">
        <v>-1661810.38</v>
      </c>
      <c r="H95" s="119">
        <f t="shared" si="66"/>
        <v>22.379247088076561</v>
      </c>
      <c r="I95" s="119"/>
      <c r="J95" s="119"/>
      <c r="K95" s="125"/>
    </row>
    <row r="96" spans="1:11" s="134" customFormat="1" x14ac:dyDescent="0.2">
      <c r="A96" s="140">
        <v>208400</v>
      </c>
      <c r="B96" s="136">
        <v>600000</v>
      </c>
      <c r="C96" s="137" t="s">
        <v>144</v>
      </c>
      <c r="D96" s="138"/>
      <c r="E96" s="138">
        <f>E97</f>
        <v>7649266.1400000006</v>
      </c>
      <c r="F96" s="131"/>
      <c r="G96" s="138">
        <f>G97</f>
        <v>14500671.830000002</v>
      </c>
      <c r="H96" s="132">
        <f t="shared" si="66"/>
        <v>189.56945103756061</v>
      </c>
      <c r="I96" s="132"/>
      <c r="J96" s="132"/>
      <c r="K96" s="133"/>
    </row>
    <row r="97" spans="1:11" s="134" customFormat="1" x14ac:dyDescent="0.2">
      <c r="A97" s="140">
        <v>600000</v>
      </c>
      <c r="B97" s="136">
        <v>602000</v>
      </c>
      <c r="C97" s="137" t="s">
        <v>145</v>
      </c>
      <c r="D97" s="138"/>
      <c r="E97" s="138">
        <f>E98+E101</f>
        <v>7649266.1400000006</v>
      </c>
      <c r="F97" s="131"/>
      <c r="G97" s="138">
        <f>G98+G101</f>
        <v>14500671.830000002</v>
      </c>
      <c r="H97" s="132">
        <f t="shared" si="66"/>
        <v>189.56945103756061</v>
      </c>
      <c r="I97" s="132"/>
      <c r="J97" s="132"/>
      <c r="K97" s="133"/>
    </row>
    <row r="98" spans="1:11" x14ac:dyDescent="0.2">
      <c r="A98" s="89">
        <v>602000</v>
      </c>
      <c r="B98" s="93">
        <v>602100</v>
      </c>
      <c r="C98" s="94" t="s">
        <v>140</v>
      </c>
      <c r="D98" s="91"/>
      <c r="E98" s="91">
        <v>15074942.140000001</v>
      </c>
      <c r="F98" s="126"/>
      <c r="G98" s="91">
        <v>16162482.210000001</v>
      </c>
      <c r="H98" s="119">
        <f t="shared" si="66"/>
        <v>107.21422384179048</v>
      </c>
      <c r="I98" s="119"/>
      <c r="J98" s="119"/>
      <c r="K98" s="125"/>
    </row>
    <row r="99" spans="1:11" x14ac:dyDescent="0.2">
      <c r="A99" s="92">
        <v>602100</v>
      </c>
      <c r="B99" s="93">
        <v>602200</v>
      </c>
      <c r="C99" s="94" t="s">
        <v>141</v>
      </c>
      <c r="D99" s="91"/>
      <c r="E99" s="91">
        <v>0</v>
      </c>
      <c r="F99" s="126"/>
      <c r="G99" s="91">
        <f>14924521.03</f>
        <v>14924521.029999999</v>
      </c>
      <c r="H99" s="119" t="e">
        <f t="shared" si="66"/>
        <v>#DIV/0!</v>
      </c>
      <c r="I99" s="119"/>
      <c r="J99" s="119"/>
      <c r="K99" s="125"/>
    </row>
    <row r="100" spans="1:11" x14ac:dyDescent="0.2">
      <c r="A100" s="92"/>
      <c r="B100" s="93">
        <v>602304</v>
      </c>
      <c r="C100" s="94" t="s">
        <v>142</v>
      </c>
      <c r="D100" s="91"/>
      <c r="E100" s="91"/>
      <c r="F100" s="126"/>
      <c r="G100" s="91">
        <v>-1140</v>
      </c>
      <c r="H100" s="119" t="e">
        <f t="shared" si="66"/>
        <v>#DIV/0!</v>
      </c>
      <c r="I100" s="119"/>
      <c r="J100" s="119"/>
      <c r="K100" s="125"/>
    </row>
    <row r="101" spans="1:11" ht="26.25" thickBot="1" x14ac:dyDescent="0.25">
      <c r="A101" s="92"/>
      <c r="B101" s="93">
        <v>602400</v>
      </c>
      <c r="C101" s="94" t="s">
        <v>143</v>
      </c>
      <c r="D101" s="91"/>
      <c r="E101" s="91">
        <v>-7425676</v>
      </c>
      <c r="F101" s="126"/>
      <c r="G101" s="91">
        <v>-1661810.38</v>
      </c>
      <c r="H101" s="119">
        <f t="shared" si="66"/>
        <v>22.379247088076561</v>
      </c>
      <c r="I101" s="119"/>
      <c r="J101" s="119"/>
      <c r="K101" s="125"/>
    </row>
    <row r="102" spans="1:11" ht="13.5" thickBot="1" x14ac:dyDescent="0.25">
      <c r="A102" s="92">
        <v>602400</v>
      </c>
      <c r="B102" s="97"/>
      <c r="C102" s="98" t="s">
        <v>146</v>
      </c>
      <c r="D102" s="99"/>
      <c r="E102" s="99"/>
      <c r="F102" s="99"/>
      <c r="G102" s="99"/>
      <c r="H102" s="100"/>
      <c r="I102" s="100"/>
      <c r="J102" s="100"/>
      <c r="K102" s="124"/>
    </row>
    <row r="103" spans="1:11" ht="28.5" customHeight="1" thickBot="1" x14ac:dyDescent="0.25">
      <c r="A103" s="96"/>
      <c r="B103" s="101"/>
      <c r="C103" s="40" t="s">
        <v>22</v>
      </c>
      <c r="D103" s="54">
        <f>D104+D105+D106</f>
        <v>1491945.03</v>
      </c>
      <c r="E103" s="54">
        <f>E104+E105+E106</f>
        <v>4970463.75</v>
      </c>
      <c r="F103" s="54">
        <f t="shared" ref="F103:G103" si="67">F104+F105+F106</f>
        <v>4970463.75</v>
      </c>
      <c r="G103" s="54">
        <f t="shared" si="67"/>
        <v>4847463.75</v>
      </c>
      <c r="H103" s="42">
        <f>G103/E103*100</f>
        <v>97.525381811707206</v>
      </c>
      <c r="I103" s="42">
        <f>G103/F103*100</f>
        <v>97.525381811707206</v>
      </c>
      <c r="J103" s="42">
        <f>G103-D103</f>
        <v>3355518.7199999997</v>
      </c>
      <c r="K103" s="19">
        <f>G103/D103*100</f>
        <v>324.90900485790684</v>
      </c>
    </row>
    <row r="104" spans="1:11" s="231" customFormat="1" ht="51.75" thickBot="1" x14ac:dyDescent="0.25">
      <c r="A104" s="229" t="s">
        <v>21</v>
      </c>
      <c r="B104" s="230" t="s">
        <v>23</v>
      </c>
      <c r="C104" s="197" t="s">
        <v>24</v>
      </c>
      <c r="D104" s="198">
        <v>445587</v>
      </c>
      <c r="E104" s="198">
        <v>150000</v>
      </c>
      <c r="F104" s="198">
        <f>E104</f>
        <v>150000</v>
      </c>
      <c r="G104" s="198">
        <v>27000</v>
      </c>
      <c r="H104" s="210">
        <f t="shared" si="54"/>
        <v>18</v>
      </c>
      <c r="I104" s="225">
        <f t="shared" ref="I104:I148" si="68">G104/F104*100</f>
        <v>18</v>
      </c>
      <c r="J104" s="210">
        <f t="shared" si="56"/>
        <v>-418587</v>
      </c>
      <c r="K104" s="187">
        <f t="shared" si="57"/>
        <v>6.0594227389937316</v>
      </c>
    </row>
    <row r="105" spans="1:11" s="121" customFormat="1" ht="38.25" x14ac:dyDescent="0.2">
      <c r="A105" s="204" t="s">
        <v>23</v>
      </c>
      <c r="B105" s="232" t="s">
        <v>25</v>
      </c>
      <c r="C105" s="213" t="s">
        <v>26</v>
      </c>
      <c r="D105" s="199">
        <v>11500</v>
      </c>
      <c r="E105" s="199">
        <v>0</v>
      </c>
      <c r="F105" s="198">
        <f t="shared" ref="F105:F106" si="69">E105</f>
        <v>0</v>
      </c>
      <c r="G105" s="199">
        <v>0</v>
      </c>
      <c r="H105" s="162" t="e">
        <f t="shared" si="54"/>
        <v>#DIV/0!</v>
      </c>
      <c r="I105" s="224" t="e">
        <f t="shared" si="68"/>
        <v>#DIV/0!</v>
      </c>
      <c r="J105" s="162">
        <f t="shared" si="56"/>
        <v>-11500</v>
      </c>
      <c r="K105" s="233">
        <f t="shared" si="57"/>
        <v>0</v>
      </c>
    </row>
    <row r="106" spans="1:11" ht="13.5" thickBot="1" x14ac:dyDescent="0.25">
      <c r="A106" s="26" t="s">
        <v>25</v>
      </c>
      <c r="B106" s="103" t="s">
        <v>27</v>
      </c>
      <c r="C106" s="49" t="s">
        <v>28</v>
      </c>
      <c r="D106" s="50">
        <v>1034858.03</v>
      </c>
      <c r="E106" s="50">
        <v>4820463.75</v>
      </c>
      <c r="F106" s="23">
        <f t="shared" si="69"/>
        <v>4820463.75</v>
      </c>
      <c r="G106" s="50">
        <v>4820463.75</v>
      </c>
      <c r="H106" s="90">
        <f t="shared" si="54"/>
        <v>100</v>
      </c>
      <c r="I106" s="95">
        <f t="shared" si="68"/>
        <v>100</v>
      </c>
      <c r="J106" s="90">
        <f t="shared" si="56"/>
        <v>3785605.7199999997</v>
      </c>
      <c r="K106" s="104">
        <f t="shared" si="57"/>
        <v>465.80918447335239</v>
      </c>
    </row>
    <row r="107" spans="1:11" ht="13.5" thickBot="1" x14ac:dyDescent="0.25">
      <c r="A107" s="102" t="s">
        <v>27</v>
      </c>
      <c r="B107" s="39"/>
      <c r="C107" s="40" t="s">
        <v>29</v>
      </c>
      <c r="D107" s="105">
        <f>D108+D109+D112+D110+D111+D113+D114+D115</f>
        <v>3992125.27</v>
      </c>
      <c r="E107" s="105">
        <f>E108+E109+E112+E110+E111+E113+E114+E115</f>
        <v>8406240.4800000004</v>
      </c>
      <c r="F107" s="105">
        <f>F108+F109+F112+F110+F111+F113+F114+F115</f>
        <v>8406240.4800000004</v>
      </c>
      <c r="G107" s="105">
        <f>G108+G109+G112+G110+G111+G113+G114+G115</f>
        <v>4972259.5199999996</v>
      </c>
      <c r="H107" s="42">
        <f t="shared" si="54"/>
        <v>59.149622614650674</v>
      </c>
      <c r="I107" s="55">
        <f t="shared" si="68"/>
        <v>59.149622614650674</v>
      </c>
      <c r="J107" s="42">
        <f t="shared" si="56"/>
        <v>980134.24999999953</v>
      </c>
      <c r="K107" s="19">
        <f t="shared" si="57"/>
        <v>124.55169073389321</v>
      </c>
    </row>
    <row r="108" spans="1:11" s="121" customFormat="1" ht="13.5" thickBot="1" x14ac:dyDescent="0.25">
      <c r="A108" s="195">
        <v>1000</v>
      </c>
      <c r="B108" s="196">
        <v>1010</v>
      </c>
      <c r="C108" s="197" t="s">
        <v>31</v>
      </c>
      <c r="D108" s="198">
        <v>794245.35</v>
      </c>
      <c r="E108" s="198">
        <v>1784755.22</v>
      </c>
      <c r="F108" s="198">
        <f>E108</f>
        <v>1784755.22</v>
      </c>
      <c r="G108" s="198">
        <v>574730.82999999996</v>
      </c>
      <c r="H108" s="210">
        <f t="shared" si="54"/>
        <v>32.202221546100866</v>
      </c>
      <c r="I108" s="225">
        <f t="shared" si="68"/>
        <v>32.202221546100866</v>
      </c>
      <c r="J108" s="210">
        <f t="shared" si="56"/>
        <v>-219514.52000000002</v>
      </c>
      <c r="K108" s="223">
        <f t="shared" si="57"/>
        <v>72.361875332351644</v>
      </c>
    </row>
    <row r="109" spans="1:11" s="121" customFormat="1" ht="25.5" x14ac:dyDescent="0.2">
      <c r="A109" s="204" t="s">
        <v>30</v>
      </c>
      <c r="B109" s="212">
        <v>1021</v>
      </c>
      <c r="C109" s="213" t="s">
        <v>33</v>
      </c>
      <c r="D109" s="199">
        <v>2556675.52</v>
      </c>
      <c r="E109" s="199">
        <v>4387924.12</v>
      </c>
      <c r="F109" s="198">
        <f t="shared" ref="F109:F115" si="70">E109</f>
        <v>4387924.12</v>
      </c>
      <c r="G109" s="199">
        <v>2370705.19</v>
      </c>
      <c r="H109" s="162">
        <f t="shared" si="54"/>
        <v>54.027944083955582</v>
      </c>
      <c r="I109" s="224">
        <f t="shared" si="68"/>
        <v>54.027944083955582</v>
      </c>
      <c r="J109" s="162">
        <f t="shared" si="56"/>
        <v>-185970.33000000007</v>
      </c>
      <c r="K109" s="211">
        <f t="shared" si="57"/>
        <v>92.726087900274493</v>
      </c>
    </row>
    <row r="110" spans="1:11" s="121" customFormat="1" ht="25.5" x14ac:dyDescent="0.2">
      <c r="A110" s="215" t="s">
        <v>32</v>
      </c>
      <c r="B110" s="205">
        <v>1041</v>
      </c>
      <c r="C110" s="213" t="s">
        <v>147</v>
      </c>
      <c r="D110" s="207">
        <v>226160</v>
      </c>
      <c r="E110" s="207">
        <v>0</v>
      </c>
      <c r="F110" s="198">
        <f t="shared" si="70"/>
        <v>0</v>
      </c>
      <c r="G110" s="207">
        <v>0</v>
      </c>
      <c r="H110" s="162" t="e">
        <f t="shared" si="54"/>
        <v>#DIV/0!</v>
      </c>
      <c r="I110" s="224" t="e">
        <f t="shared" si="68"/>
        <v>#DIV/0!</v>
      </c>
      <c r="J110" s="224">
        <f t="shared" si="56"/>
        <v>-226160</v>
      </c>
      <c r="K110" s="211">
        <f t="shared" si="57"/>
        <v>0</v>
      </c>
    </row>
    <row r="111" spans="1:11" s="121" customFormat="1" ht="25.5" x14ac:dyDescent="0.2">
      <c r="A111" s="227">
        <v>1020</v>
      </c>
      <c r="B111" s="205">
        <v>1070</v>
      </c>
      <c r="C111" s="213" t="s">
        <v>37</v>
      </c>
      <c r="D111" s="207">
        <v>291.63</v>
      </c>
      <c r="E111" s="207">
        <v>4262</v>
      </c>
      <c r="F111" s="198">
        <f t="shared" si="70"/>
        <v>4262</v>
      </c>
      <c r="G111" s="207">
        <v>4262</v>
      </c>
      <c r="H111" s="162">
        <f t="shared" si="54"/>
        <v>100</v>
      </c>
      <c r="I111" s="224">
        <f t="shared" si="68"/>
        <v>100</v>
      </c>
      <c r="J111" s="224">
        <f t="shared" si="56"/>
        <v>3970.37</v>
      </c>
      <c r="K111" s="211">
        <f t="shared" si="57"/>
        <v>1461.4408668518329</v>
      </c>
    </row>
    <row r="112" spans="1:11" s="121" customFormat="1" x14ac:dyDescent="0.2">
      <c r="A112" s="228">
        <v>1020</v>
      </c>
      <c r="B112" s="212">
        <v>1080</v>
      </c>
      <c r="C112" s="213" t="s">
        <v>39</v>
      </c>
      <c r="D112" s="199">
        <v>74771.63</v>
      </c>
      <c r="E112" s="199">
        <v>110024.43</v>
      </c>
      <c r="F112" s="198">
        <f t="shared" si="70"/>
        <v>110024.43</v>
      </c>
      <c r="G112" s="199">
        <v>16530</v>
      </c>
      <c r="H112" s="162">
        <f t="shared" si="54"/>
        <v>15.023936047657779</v>
      </c>
      <c r="I112" s="224">
        <f t="shared" si="68"/>
        <v>15.023936047657779</v>
      </c>
      <c r="J112" s="224">
        <f t="shared" si="56"/>
        <v>-58241.630000000005</v>
      </c>
      <c r="K112" s="211">
        <f t="shared" si="57"/>
        <v>22.107315301271349</v>
      </c>
    </row>
    <row r="113" spans="1:11" s="121" customFormat="1" x14ac:dyDescent="0.2">
      <c r="A113" s="219">
        <v>1090</v>
      </c>
      <c r="B113" s="212">
        <v>1141</v>
      </c>
      <c r="C113" s="213" t="s">
        <v>43</v>
      </c>
      <c r="D113" s="199">
        <v>270984.14</v>
      </c>
      <c r="E113" s="199">
        <v>588122.71</v>
      </c>
      <c r="F113" s="198">
        <f t="shared" si="70"/>
        <v>588122.71</v>
      </c>
      <c r="G113" s="199">
        <v>559204.5</v>
      </c>
      <c r="H113" s="224">
        <f t="shared" si="54"/>
        <v>95.082963213578338</v>
      </c>
      <c r="I113" s="224">
        <f t="shared" si="68"/>
        <v>95.082963213578338</v>
      </c>
      <c r="J113" s="224">
        <f t="shared" si="56"/>
        <v>288220.36</v>
      </c>
      <c r="K113" s="211">
        <f t="shared" si="57"/>
        <v>206.36060103000861</v>
      </c>
    </row>
    <row r="114" spans="1:11" s="121" customFormat="1" ht="25.5" x14ac:dyDescent="0.2">
      <c r="A114" s="227" t="s">
        <v>38</v>
      </c>
      <c r="B114" s="212">
        <v>1151</v>
      </c>
      <c r="C114" s="213" t="s">
        <v>47</v>
      </c>
      <c r="D114" s="199">
        <v>57</v>
      </c>
      <c r="E114" s="199">
        <v>1446932</v>
      </c>
      <c r="F114" s="198">
        <f t="shared" si="70"/>
        <v>1446932</v>
      </c>
      <c r="G114" s="199">
        <v>1446827</v>
      </c>
      <c r="H114" s="224">
        <f t="shared" si="54"/>
        <v>99.992743266442375</v>
      </c>
      <c r="I114" s="224">
        <f t="shared" si="68"/>
        <v>99.992743266442375</v>
      </c>
      <c r="J114" s="224">
        <f t="shared" si="56"/>
        <v>1446770</v>
      </c>
      <c r="K114" s="211">
        <f t="shared" si="57"/>
        <v>2538292.9824561402</v>
      </c>
    </row>
    <row r="115" spans="1:11" s="121" customFormat="1" ht="39" thickBot="1" x14ac:dyDescent="0.25">
      <c r="A115" s="227">
        <v>1161</v>
      </c>
      <c r="B115" s="201">
        <v>1200</v>
      </c>
      <c r="C115" s="206" t="s">
        <v>53</v>
      </c>
      <c r="D115" s="203">
        <v>68940</v>
      </c>
      <c r="E115" s="203">
        <v>84220</v>
      </c>
      <c r="F115" s="198">
        <f t="shared" si="70"/>
        <v>84220</v>
      </c>
      <c r="G115" s="203">
        <v>0</v>
      </c>
      <c r="H115" s="224">
        <f t="shared" si="54"/>
        <v>0</v>
      </c>
      <c r="I115" s="224">
        <f t="shared" si="68"/>
        <v>0</v>
      </c>
      <c r="J115" s="224">
        <f t="shared" si="56"/>
        <v>-68940</v>
      </c>
      <c r="K115" s="211">
        <f t="shared" si="57"/>
        <v>0</v>
      </c>
    </row>
    <row r="116" spans="1:11" ht="13.5" thickBot="1" x14ac:dyDescent="0.25">
      <c r="A116" s="47">
        <v>1170</v>
      </c>
      <c r="B116" s="39"/>
      <c r="C116" s="40" t="s">
        <v>55</v>
      </c>
      <c r="D116" s="54">
        <f>D117+D118</f>
        <v>257508</v>
      </c>
      <c r="E116" s="54">
        <f>E117+E118</f>
        <v>43000</v>
      </c>
      <c r="F116" s="54">
        <f t="shared" ref="F116:G116" si="71">F117+F118</f>
        <v>43000</v>
      </c>
      <c r="G116" s="54">
        <f t="shared" si="71"/>
        <v>43000</v>
      </c>
      <c r="H116" s="143">
        <f t="shared" si="54"/>
        <v>100</v>
      </c>
      <c r="I116" s="143">
        <f t="shared" si="68"/>
        <v>100</v>
      </c>
      <c r="J116" s="143">
        <f t="shared" si="56"/>
        <v>-214508</v>
      </c>
      <c r="K116" s="144">
        <f>G116/D116*100</f>
        <v>16.69851033754291</v>
      </c>
    </row>
    <row r="117" spans="1:11" s="121" customFormat="1" ht="26.25" thickBot="1" x14ac:dyDescent="0.25">
      <c r="A117" s="192"/>
      <c r="B117" s="212">
        <v>2010</v>
      </c>
      <c r="C117" s="213" t="s">
        <v>56</v>
      </c>
      <c r="D117" s="199">
        <v>257508</v>
      </c>
      <c r="E117" s="199">
        <v>0</v>
      </c>
      <c r="F117" s="199">
        <f>E117</f>
        <v>0</v>
      </c>
      <c r="G117" s="199">
        <v>0</v>
      </c>
      <c r="H117" s="162" t="e">
        <f t="shared" ref="H117" si="72">G117/E117*100</f>
        <v>#DIV/0!</v>
      </c>
      <c r="I117" s="162" t="e">
        <f t="shared" ref="I117" si="73">G117/F117*100</f>
        <v>#DIV/0!</v>
      </c>
      <c r="J117" s="162">
        <f t="shared" ref="J117" si="74">G117-D117</f>
        <v>-257508</v>
      </c>
      <c r="K117" s="226">
        <f t="shared" ref="K117" si="75">G117/D117*100</f>
        <v>0</v>
      </c>
    </row>
    <row r="118" spans="1:11" s="121" customFormat="1" ht="39" thickBot="1" x14ac:dyDescent="0.25">
      <c r="A118" s="195">
        <v>2000</v>
      </c>
      <c r="B118" s="201">
        <v>2111</v>
      </c>
      <c r="C118" s="202" t="s">
        <v>57</v>
      </c>
      <c r="D118" s="203"/>
      <c r="E118" s="203">
        <v>43000</v>
      </c>
      <c r="F118" s="199">
        <f>E118</f>
        <v>43000</v>
      </c>
      <c r="G118" s="203">
        <v>43000</v>
      </c>
      <c r="H118" s="162">
        <f t="shared" ref="H118" si="76">G118/E118*100</f>
        <v>100</v>
      </c>
      <c r="I118" s="162">
        <f t="shared" ref="I118" si="77">G118/F118*100</f>
        <v>100</v>
      </c>
      <c r="J118" s="162">
        <f t="shared" ref="J118" si="78">G118-D118</f>
        <v>43000</v>
      </c>
      <c r="K118" s="226" t="e">
        <f t="shared" ref="K118" si="79">G118/D118*100</f>
        <v>#DIV/0!</v>
      </c>
    </row>
    <row r="119" spans="1:11" ht="13.5" thickBot="1" x14ac:dyDescent="0.25">
      <c r="A119" s="47">
        <v>2111</v>
      </c>
      <c r="B119" s="39"/>
      <c r="C119" s="40" t="s">
        <v>59</v>
      </c>
      <c r="D119" s="105">
        <f>D120+D121+D122</f>
        <v>1469544.4400000002</v>
      </c>
      <c r="E119" s="105">
        <f>E120+E121+E122</f>
        <v>4925929.47</v>
      </c>
      <c r="F119" s="105">
        <f t="shared" ref="F119:G119" si="80">F120+F121+F122</f>
        <v>4925929.47</v>
      </c>
      <c r="G119" s="105">
        <f t="shared" si="80"/>
        <v>4614298.7300000004</v>
      </c>
      <c r="H119" s="42">
        <f t="shared" si="54"/>
        <v>93.673666220803625</v>
      </c>
      <c r="I119" s="42"/>
      <c r="J119" s="42">
        <f t="shared" si="56"/>
        <v>3144754.29</v>
      </c>
      <c r="K119" s="19">
        <f t="shared" si="57"/>
        <v>313.99518139104384</v>
      </c>
    </row>
    <row r="120" spans="1:11" s="121" customFormat="1" ht="51.75" thickBot="1" x14ac:dyDescent="0.25">
      <c r="A120" s="192"/>
      <c r="B120" s="196">
        <v>3104</v>
      </c>
      <c r="C120" s="197" t="s">
        <v>64</v>
      </c>
      <c r="D120" s="198">
        <v>1427327.62</v>
      </c>
      <c r="E120" s="198">
        <v>2390971</v>
      </c>
      <c r="F120" s="198">
        <f>E120</f>
        <v>2390971</v>
      </c>
      <c r="G120" s="198">
        <v>2079340.26</v>
      </c>
      <c r="H120" s="210">
        <f t="shared" si="54"/>
        <v>86.966352164037119</v>
      </c>
      <c r="I120" s="210">
        <f t="shared" si="68"/>
        <v>86.966352164037119</v>
      </c>
      <c r="J120" s="210">
        <f t="shared" si="56"/>
        <v>652012.6399999999</v>
      </c>
      <c r="K120" s="223">
        <f t="shared" si="57"/>
        <v>145.6806573952517</v>
      </c>
    </row>
    <row r="121" spans="1:11" s="121" customFormat="1" ht="26.25" thickBot="1" x14ac:dyDescent="0.25">
      <c r="A121" s="195">
        <v>3000</v>
      </c>
      <c r="B121" s="205">
        <v>3121</v>
      </c>
      <c r="C121" s="206" t="s">
        <v>66</v>
      </c>
      <c r="D121" s="207">
        <v>42216.82</v>
      </c>
      <c r="E121" s="207">
        <v>681133.86</v>
      </c>
      <c r="F121" s="198">
        <f t="shared" ref="F121:F122" si="81">E121</f>
        <v>681133.86</v>
      </c>
      <c r="G121" s="207">
        <v>681133.86</v>
      </c>
      <c r="H121" s="224">
        <f t="shared" si="54"/>
        <v>100</v>
      </c>
      <c r="I121" s="225">
        <f t="shared" si="68"/>
        <v>100</v>
      </c>
      <c r="J121" s="224">
        <f t="shared" si="56"/>
        <v>638917.04</v>
      </c>
      <c r="K121" s="214">
        <f t="shared" si="57"/>
        <v>1613.4182062978689</v>
      </c>
    </row>
    <row r="122" spans="1:11" s="121" customFormat="1" ht="26.25" thickBot="1" x14ac:dyDescent="0.25">
      <c r="A122" s="204" t="s">
        <v>63</v>
      </c>
      <c r="B122" s="216">
        <v>3242</v>
      </c>
      <c r="C122" s="217" t="s">
        <v>71</v>
      </c>
      <c r="D122" s="218">
        <v>0</v>
      </c>
      <c r="E122" s="218">
        <v>1853824.61</v>
      </c>
      <c r="F122" s="198">
        <f t="shared" si="81"/>
        <v>1853824.61</v>
      </c>
      <c r="G122" s="218">
        <v>1853824.61</v>
      </c>
      <c r="H122" s="224">
        <f t="shared" si="54"/>
        <v>100</v>
      </c>
      <c r="I122" s="169">
        <f t="shared" si="68"/>
        <v>100</v>
      </c>
      <c r="J122" s="224">
        <f t="shared" si="56"/>
        <v>1853824.61</v>
      </c>
      <c r="K122" s="214"/>
    </row>
    <row r="123" spans="1:11" ht="13.5" thickBot="1" x14ac:dyDescent="0.25">
      <c r="A123" s="32" t="s">
        <v>65</v>
      </c>
      <c r="B123" s="39"/>
      <c r="C123" s="40" t="s">
        <v>72</v>
      </c>
      <c r="D123" s="105">
        <f>D124+D125+D126+D127</f>
        <v>701461.13</v>
      </c>
      <c r="E123" s="105">
        <f>E124+E125+E126+E127</f>
        <v>1398754.47</v>
      </c>
      <c r="F123" s="105">
        <f>F124+F125+F126+F127</f>
        <v>1398754.47</v>
      </c>
      <c r="G123" s="105">
        <f>G124+G125+G126+G127</f>
        <v>159924.47</v>
      </c>
      <c r="H123" s="42">
        <f t="shared" si="54"/>
        <v>11.433348270193553</v>
      </c>
      <c r="I123" s="42"/>
      <c r="J123" s="42">
        <f t="shared" si="56"/>
        <v>-541536.66</v>
      </c>
      <c r="K123" s="19">
        <f t="shared" si="57"/>
        <v>22.798764344932412</v>
      </c>
    </row>
    <row r="124" spans="1:11" s="121" customFormat="1" ht="13.5" thickBot="1" x14ac:dyDescent="0.25">
      <c r="A124" s="209"/>
      <c r="B124" s="196">
        <v>4030</v>
      </c>
      <c r="C124" s="197" t="s">
        <v>74</v>
      </c>
      <c r="D124" s="198">
        <v>362421.43</v>
      </c>
      <c r="E124" s="198">
        <v>96434.58</v>
      </c>
      <c r="F124" s="198">
        <f>E124</f>
        <v>96434.58</v>
      </c>
      <c r="G124" s="198">
        <v>96434.58</v>
      </c>
      <c r="H124" s="210">
        <f t="shared" si="54"/>
        <v>100</v>
      </c>
      <c r="I124" s="210">
        <f t="shared" si="68"/>
        <v>100</v>
      </c>
      <c r="J124" s="210">
        <f t="shared" si="56"/>
        <v>-265986.84999999998</v>
      </c>
      <c r="K124" s="214">
        <f t="shared" si="57"/>
        <v>26.608409993857151</v>
      </c>
    </row>
    <row r="125" spans="1:11" s="121" customFormat="1" ht="13.5" thickBot="1" x14ac:dyDescent="0.25">
      <c r="A125" s="195">
        <v>4000</v>
      </c>
      <c r="B125" s="212">
        <v>4040</v>
      </c>
      <c r="C125" s="213" t="s">
        <v>76</v>
      </c>
      <c r="D125" s="199">
        <v>9842</v>
      </c>
      <c r="E125" s="199">
        <v>4000</v>
      </c>
      <c r="F125" s="198">
        <f t="shared" ref="F125:F127" si="82">E125</f>
        <v>4000</v>
      </c>
      <c r="G125" s="199">
        <v>0</v>
      </c>
      <c r="H125" s="210">
        <f t="shared" ref="H125:H127" si="83">G125/E125*100</f>
        <v>0</v>
      </c>
      <c r="I125" s="210">
        <f t="shared" ref="I125:I127" si="84">G125/F125*100</f>
        <v>0</v>
      </c>
      <c r="J125" s="210">
        <f t="shared" ref="J125:J127" si="85">G125-D125</f>
        <v>-9842</v>
      </c>
      <c r="K125" s="214">
        <f t="shared" ref="K125:K127" si="86">G125/D125*100</f>
        <v>0</v>
      </c>
    </row>
    <row r="126" spans="1:11" s="121" customFormat="1" ht="25.5" x14ac:dyDescent="0.2">
      <c r="A126" s="204" t="s">
        <v>73</v>
      </c>
      <c r="B126" s="205">
        <v>4060</v>
      </c>
      <c r="C126" s="206" t="s">
        <v>78</v>
      </c>
      <c r="D126" s="207">
        <v>286197.7</v>
      </c>
      <c r="E126" s="207">
        <v>1289549.8899999999</v>
      </c>
      <c r="F126" s="198">
        <f t="shared" si="82"/>
        <v>1289549.8899999999</v>
      </c>
      <c r="G126" s="207">
        <v>54719.89</v>
      </c>
      <c r="H126" s="210">
        <f t="shared" si="83"/>
        <v>4.2433325320976918</v>
      </c>
      <c r="I126" s="210">
        <f t="shared" si="84"/>
        <v>4.2433325320976918</v>
      </c>
      <c r="J126" s="210">
        <f t="shared" si="85"/>
        <v>-231477.81</v>
      </c>
      <c r="K126" s="214">
        <f t="shared" si="86"/>
        <v>19.11961207235418</v>
      </c>
    </row>
    <row r="127" spans="1:11" s="121" customFormat="1" ht="13.5" thickBot="1" x14ac:dyDescent="0.25">
      <c r="A127" s="215" t="s">
        <v>75</v>
      </c>
      <c r="B127" s="216">
        <v>4082</v>
      </c>
      <c r="C127" s="217" t="s">
        <v>82</v>
      </c>
      <c r="D127" s="218">
        <v>43000</v>
      </c>
      <c r="E127" s="218">
        <v>8770</v>
      </c>
      <c r="F127" s="198">
        <f t="shared" si="82"/>
        <v>8770</v>
      </c>
      <c r="G127" s="218">
        <v>8770</v>
      </c>
      <c r="H127" s="210">
        <f t="shared" si="83"/>
        <v>100</v>
      </c>
      <c r="I127" s="210">
        <f t="shared" si="84"/>
        <v>100</v>
      </c>
      <c r="J127" s="210">
        <f t="shared" si="85"/>
        <v>-34230</v>
      </c>
      <c r="K127" s="214">
        <f t="shared" si="86"/>
        <v>20.395348837209301</v>
      </c>
    </row>
    <row r="128" spans="1:11" ht="13.5" thickBot="1" x14ac:dyDescent="0.25">
      <c r="A128" s="32" t="s">
        <v>77</v>
      </c>
      <c r="B128" s="39"/>
      <c r="C128" s="40" t="s">
        <v>83</v>
      </c>
      <c r="D128" s="105">
        <f>D129+D130</f>
        <v>10254.629999999999</v>
      </c>
      <c r="E128" s="105">
        <f>E129+E130</f>
        <v>918</v>
      </c>
      <c r="F128" s="105">
        <f t="shared" ref="F128:G128" si="87">F129+F130</f>
        <v>918</v>
      </c>
      <c r="G128" s="105">
        <f t="shared" si="87"/>
        <v>918</v>
      </c>
      <c r="H128" s="42">
        <f t="shared" ref="H128:H129" si="88">G128/E128*100</f>
        <v>100</v>
      </c>
      <c r="I128" s="42"/>
      <c r="J128" s="42">
        <f t="shared" ref="J128:J129" si="89">G128-D128</f>
        <v>-9336.6299999999992</v>
      </c>
      <c r="K128" s="19"/>
    </row>
    <row r="129" spans="1:15" s="121" customFormat="1" ht="26.25" thickBot="1" x14ac:dyDescent="0.25">
      <c r="A129" s="209"/>
      <c r="B129" s="196">
        <v>5011</v>
      </c>
      <c r="C129" s="213" t="s">
        <v>85</v>
      </c>
      <c r="D129" s="198">
        <v>10050</v>
      </c>
      <c r="E129" s="198">
        <v>0</v>
      </c>
      <c r="F129" s="198">
        <f>E129</f>
        <v>0</v>
      </c>
      <c r="G129" s="198">
        <v>0</v>
      </c>
      <c r="H129" s="210" t="e">
        <f t="shared" si="88"/>
        <v>#DIV/0!</v>
      </c>
      <c r="I129" s="210" t="e">
        <f t="shared" ref="I129" si="90">G129/F129*100</f>
        <v>#DIV/0!</v>
      </c>
      <c r="J129" s="210">
        <f t="shared" si="89"/>
        <v>-10050</v>
      </c>
      <c r="K129" s="214">
        <f t="shared" ref="K129" si="91">G129/D129*100</f>
        <v>0</v>
      </c>
    </row>
    <row r="130" spans="1:15" s="121" customFormat="1" ht="26.25" thickBot="1" x14ac:dyDescent="0.25">
      <c r="A130" s="195">
        <v>5000</v>
      </c>
      <c r="B130" s="205">
        <v>5031</v>
      </c>
      <c r="C130" s="213" t="s">
        <v>89</v>
      </c>
      <c r="D130" s="207">
        <v>204.63</v>
      </c>
      <c r="E130" s="207">
        <v>918</v>
      </c>
      <c r="F130" s="198">
        <f>E130</f>
        <v>918</v>
      </c>
      <c r="G130" s="207">
        <v>918</v>
      </c>
      <c r="H130" s="210">
        <f t="shared" ref="H130" si="92">G130/E130*100</f>
        <v>100</v>
      </c>
      <c r="I130" s="210">
        <f t="shared" ref="I130" si="93">G130/F130*100</f>
        <v>100</v>
      </c>
      <c r="J130" s="210">
        <f t="shared" ref="J130" si="94">G130-D130</f>
        <v>713.37</v>
      </c>
      <c r="K130" s="214">
        <f t="shared" ref="K130" si="95">G130/D130*100</f>
        <v>448.61457264330744</v>
      </c>
    </row>
    <row r="131" spans="1:15" ht="13.5" thickBot="1" x14ac:dyDescent="0.25">
      <c r="A131" s="43">
        <v>5011</v>
      </c>
      <c r="B131" s="39"/>
      <c r="C131" s="40" t="s">
        <v>90</v>
      </c>
      <c r="D131" s="105">
        <f>D133+D134+D132+D135</f>
        <v>2561631.42</v>
      </c>
      <c r="E131" s="105">
        <f>E133+E134+E132</f>
        <v>1146676.3500000001</v>
      </c>
      <c r="F131" s="141">
        <f>F133+F134+F132</f>
        <v>1146676.3500000001</v>
      </c>
      <c r="G131" s="105">
        <f>G133+G134</f>
        <v>933397.18</v>
      </c>
      <c r="H131" s="42">
        <f t="shared" si="54"/>
        <v>81.400229454457659</v>
      </c>
      <c r="I131" s="42"/>
      <c r="J131" s="42">
        <f t="shared" si="56"/>
        <v>-1628234.2399999998</v>
      </c>
      <c r="K131" s="19">
        <f t="shared" si="57"/>
        <v>36.437606624921862</v>
      </c>
    </row>
    <row r="132" spans="1:15" s="121" customFormat="1" ht="39" thickBot="1" x14ac:dyDescent="0.25">
      <c r="A132" s="219">
        <v>5031</v>
      </c>
      <c r="B132" s="220">
        <v>6020</v>
      </c>
      <c r="C132" s="213" t="s">
        <v>94</v>
      </c>
      <c r="D132" s="221">
        <v>92376.6</v>
      </c>
      <c r="E132" s="221">
        <v>0</v>
      </c>
      <c r="F132" s="127">
        <f>E132</f>
        <v>0</v>
      </c>
      <c r="G132" s="221">
        <v>0</v>
      </c>
      <c r="H132" s="210" t="e">
        <f t="shared" si="54"/>
        <v>#DIV/0!</v>
      </c>
      <c r="I132" s="210" t="e">
        <f t="shared" ref="I132" si="96">G132/F132*100</f>
        <v>#DIV/0!</v>
      </c>
      <c r="J132" s="210">
        <f t="shared" si="56"/>
        <v>-92376.6</v>
      </c>
      <c r="K132" s="214">
        <f t="shared" si="57"/>
        <v>0</v>
      </c>
    </row>
    <row r="133" spans="1:15" s="121" customFormat="1" ht="13.5" thickBot="1" x14ac:dyDescent="0.25">
      <c r="A133" s="195">
        <v>6000</v>
      </c>
      <c r="B133" s="212">
        <v>6030</v>
      </c>
      <c r="C133" s="213" t="s">
        <v>96</v>
      </c>
      <c r="D133" s="199">
        <v>2018266.82</v>
      </c>
      <c r="E133" s="199">
        <v>970220.35</v>
      </c>
      <c r="F133" s="127">
        <f t="shared" ref="F133:F134" si="97">E133</f>
        <v>970220.35</v>
      </c>
      <c r="G133" s="199">
        <v>805657.18</v>
      </c>
      <c r="H133" s="210">
        <f t="shared" ref="H133:H135" si="98">G133/E133*100</f>
        <v>83.038577782871698</v>
      </c>
      <c r="I133" s="210">
        <f t="shared" ref="I133:I135" si="99">G133/F133*100</f>
        <v>83.038577782871698</v>
      </c>
      <c r="J133" s="210">
        <f t="shared" ref="J133:J135" si="100">G133-D133</f>
        <v>-1212609.6400000001</v>
      </c>
      <c r="K133" s="214">
        <f t="shared" ref="K133:K135" si="101">G133/D133*100</f>
        <v>39.918269081983922</v>
      </c>
      <c r="O133" s="121" t="e">
        <v>#DIV/0!</v>
      </c>
    </row>
    <row r="134" spans="1:15" s="121" customFormat="1" x14ac:dyDescent="0.2">
      <c r="A134" s="192">
        <v>6020</v>
      </c>
      <c r="B134" s="205">
        <v>6040</v>
      </c>
      <c r="C134" s="206" t="s">
        <v>98</v>
      </c>
      <c r="D134" s="207">
        <v>0</v>
      </c>
      <c r="E134" s="207">
        <v>176456</v>
      </c>
      <c r="F134" s="127">
        <f t="shared" si="97"/>
        <v>176456</v>
      </c>
      <c r="G134" s="207">
        <v>127740</v>
      </c>
      <c r="H134" s="210">
        <f t="shared" si="98"/>
        <v>72.391984404044067</v>
      </c>
      <c r="I134" s="210">
        <f t="shared" si="99"/>
        <v>72.391984404044067</v>
      </c>
      <c r="J134" s="210">
        <f t="shared" si="100"/>
        <v>127740</v>
      </c>
      <c r="K134" s="214" t="e">
        <f t="shared" si="101"/>
        <v>#DIV/0!</v>
      </c>
    </row>
    <row r="135" spans="1:15" s="121" customFormat="1" ht="64.5" thickBot="1" x14ac:dyDescent="0.25">
      <c r="A135" s="215" t="s">
        <v>95</v>
      </c>
      <c r="B135" s="216">
        <v>6083</v>
      </c>
      <c r="C135" s="217" t="s">
        <v>148</v>
      </c>
      <c r="D135" s="222">
        <v>450988</v>
      </c>
      <c r="E135" s="222">
        <v>0</v>
      </c>
      <c r="F135" s="222">
        <f>E135</f>
        <v>0</v>
      </c>
      <c r="G135" s="222"/>
      <c r="H135" s="210" t="e">
        <f t="shared" si="98"/>
        <v>#DIV/0!</v>
      </c>
      <c r="I135" s="210" t="e">
        <f t="shared" si="99"/>
        <v>#DIV/0!</v>
      </c>
      <c r="J135" s="210">
        <f t="shared" si="100"/>
        <v>-450988</v>
      </c>
      <c r="K135" s="214">
        <f t="shared" si="101"/>
        <v>0</v>
      </c>
    </row>
    <row r="136" spans="1:15" ht="13.5" thickBot="1" x14ac:dyDescent="0.25">
      <c r="A136" s="32" t="s">
        <v>97</v>
      </c>
      <c r="B136" s="39"/>
      <c r="C136" s="40" t="s">
        <v>103</v>
      </c>
      <c r="D136" s="105">
        <f>D137+D138+D139+D140+D141+D142</f>
        <v>6366390.21</v>
      </c>
      <c r="E136" s="105">
        <f t="shared" ref="E136:G136" si="102">E137+E138+E139+E140+E141+E142</f>
        <v>4938583.54</v>
      </c>
      <c r="F136" s="142">
        <f t="shared" si="102"/>
        <v>4938583.54</v>
      </c>
      <c r="G136" s="105">
        <f t="shared" si="102"/>
        <v>1420420.38</v>
      </c>
      <c r="H136" s="42">
        <f t="shared" ref="H136:H162" si="103">G136/E136*100</f>
        <v>28.761695909268752</v>
      </c>
      <c r="I136" s="42"/>
      <c r="J136" s="42">
        <f t="shared" ref="J136:J148" si="104">G136-D136</f>
        <v>-4945969.83</v>
      </c>
      <c r="K136" s="19">
        <f t="shared" ref="K136:K148" si="105">G136/D136*100</f>
        <v>22.311236558652599</v>
      </c>
    </row>
    <row r="137" spans="1:15" s="121" customFormat="1" ht="13.5" thickBot="1" x14ac:dyDescent="0.25">
      <c r="A137" s="209"/>
      <c r="B137" s="196">
        <v>7130</v>
      </c>
      <c r="C137" s="197" t="s">
        <v>150</v>
      </c>
      <c r="D137" s="198">
        <v>704133</v>
      </c>
      <c r="E137" s="198">
        <v>324783.53999999998</v>
      </c>
      <c r="F137" s="198">
        <f>E137</f>
        <v>324783.53999999998</v>
      </c>
      <c r="G137" s="198">
        <v>298050</v>
      </c>
      <c r="H137" s="210">
        <f t="shared" si="103"/>
        <v>91.768813160913282</v>
      </c>
      <c r="I137" s="210">
        <f t="shared" si="68"/>
        <v>91.768813160913282</v>
      </c>
      <c r="J137" s="210">
        <f t="shared" si="104"/>
        <v>-406083</v>
      </c>
      <c r="K137" s="211">
        <f t="shared" si="105"/>
        <v>42.328650979289421</v>
      </c>
    </row>
    <row r="138" spans="1:15" s="121" customFormat="1" ht="26.25" thickBot="1" x14ac:dyDescent="0.25">
      <c r="A138" s="195">
        <v>7000</v>
      </c>
      <c r="B138" s="212">
        <v>7350</v>
      </c>
      <c r="C138" s="213" t="s">
        <v>104</v>
      </c>
      <c r="D138" s="199">
        <v>113085.26</v>
      </c>
      <c r="E138" s="199">
        <v>0</v>
      </c>
      <c r="F138" s="198">
        <f t="shared" ref="F138:F141" si="106">E138</f>
        <v>0</v>
      </c>
      <c r="G138" s="199">
        <v>0</v>
      </c>
      <c r="H138" s="210" t="e">
        <f t="shared" si="103"/>
        <v>#DIV/0!</v>
      </c>
      <c r="I138" s="210" t="e">
        <f t="shared" si="68"/>
        <v>#DIV/0!</v>
      </c>
      <c r="J138" s="210">
        <f>G138-D138</f>
        <v>-113085.26</v>
      </c>
      <c r="K138" s="214">
        <f t="shared" si="105"/>
        <v>0</v>
      </c>
    </row>
    <row r="139" spans="1:15" s="121" customFormat="1" ht="38.25" x14ac:dyDescent="0.2">
      <c r="A139" s="204" t="s">
        <v>149</v>
      </c>
      <c r="B139" s="212">
        <v>7363</v>
      </c>
      <c r="C139" s="213" t="s">
        <v>153</v>
      </c>
      <c r="D139" s="199">
        <f>4637117.55+101994+296316.4</f>
        <v>5035427.95</v>
      </c>
      <c r="E139" s="199">
        <v>3900000</v>
      </c>
      <c r="F139" s="198">
        <f t="shared" si="106"/>
        <v>3900000</v>
      </c>
      <c r="G139" s="199">
        <v>719202.38</v>
      </c>
      <c r="H139" s="210">
        <f t="shared" ref="H139:H142" si="107">G139/E139*100</f>
        <v>18.441086666666667</v>
      </c>
      <c r="I139" s="210">
        <f t="shared" ref="I139:I142" si="108">G139/F139*100</f>
        <v>18.441086666666667</v>
      </c>
      <c r="J139" s="210">
        <f t="shared" ref="J139:J142" si="109">G139-D139</f>
        <v>-4316225.57</v>
      </c>
      <c r="K139" s="214">
        <f t="shared" ref="K139:K142" si="110">G139/D139*100</f>
        <v>14.282845214774644</v>
      </c>
    </row>
    <row r="140" spans="1:15" s="121" customFormat="1" x14ac:dyDescent="0.2">
      <c r="A140" s="215" t="s">
        <v>151</v>
      </c>
      <c r="B140" s="201">
        <v>7390</v>
      </c>
      <c r="C140" s="206" t="s">
        <v>106</v>
      </c>
      <c r="D140" s="203">
        <v>0</v>
      </c>
      <c r="E140" s="203">
        <v>709000</v>
      </c>
      <c r="F140" s="198">
        <f t="shared" si="106"/>
        <v>709000</v>
      </c>
      <c r="G140" s="203">
        <v>398368</v>
      </c>
      <c r="H140" s="210">
        <f t="shared" si="107"/>
        <v>56.187306064880119</v>
      </c>
      <c r="I140" s="210">
        <f t="shared" si="108"/>
        <v>56.187306064880119</v>
      </c>
      <c r="J140" s="210">
        <f t="shared" si="109"/>
        <v>398368</v>
      </c>
      <c r="K140" s="214" t="e">
        <f t="shared" si="110"/>
        <v>#DIV/0!</v>
      </c>
    </row>
    <row r="141" spans="1:15" s="121" customFormat="1" ht="25.5" x14ac:dyDescent="0.2">
      <c r="A141" s="215" t="s">
        <v>152</v>
      </c>
      <c r="B141" s="205" t="s">
        <v>110</v>
      </c>
      <c r="C141" s="206" t="s">
        <v>111</v>
      </c>
      <c r="D141" s="207">
        <v>154084</v>
      </c>
      <c r="E141" s="207">
        <v>4800</v>
      </c>
      <c r="F141" s="198">
        <f t="shared" si="106"/>
        <v>4800</v>
      </c>
      <c r="G141" s="207">
        <v>4800</v>
      </c>
      <c r="H141" s="210">
        <f t="shared" si="107"/>
        <v>100</v>
      </c>
      <c r="I141" s="210">
        <f t="shared" si="108"/>
        <v>100</v>
      </c>
      <c r="J141" s="210">
        <f t="shared" si="109"/>
        <v>-149284</v>
      </c>
      <c r="K141" s="214">
        <f t="shared" si="110"/>
        <v>3.1151839256509435</v>
      </c>
    </row>
    <row r="142" spans="1:15" s="121" customFormat="1" ht="28.5" customHeight="1" thickBot="1" x14ac:dyDescent="0.25">
      <c r="A142" s="192"/>
      <c r="B142" s="216">
        <v>7700</v>
      </c>
      <c r="C142" s="217" t="s">
        <v>117</v>
      </c>
      <c r="D142" s="218">
        <v>359660</v>
      </c>
      <c r="E142" s="218"/>
      <c r="F142" s="218"/>
      <c r="G142" s="218"/>
      <c r="H142" s="210" t="e">
        <f t="shared" si="107"/>
        <v>#DIV/0!</v>
      </c>
      <c r="I142" s="210" t="e">
        <f t="shared" si="108"/>
        <v>#DIV/0!</v>
      </c>
      <c r="J142" s="210">
        <f t="shared" si="109"/>
        <v>-359660</v>
      </c>
      <c r="K142" s="214">
        <f t="shared" si="110"/>
        <v>0</v>
      </c>
    </row>
    <row r="143" spans="1:15" ht="28.5" customHeight="1" thickBot="1" x14ac:dyDescent="0.25">
      <c r="A143" s="106"/>
      <c r="B143" s="147"/>
      <c r="C143" s="148" t="s">
        <v>118</v>
      </c>
      <c r="D143" s="105">
        <f>D145+D147+D144+D146</f>
        <v>283520.46999999997</v>
      </c>
      <c r="E143" s="105">
        <f>E145+E147+E144+E146</f>
        <v>234956.4</v>
      </c>
      <c r="F143" s="105">
        <f>F145+F147+F144+F146</f>
        <v>234956.4</v>
      </c>
      <c r="G143" s="105">
        <f>G145+G147+G144+G146</f>
        <v>4956.3999999999996</v>
      </c>
      <c r="H143" s="42">
        <f t="shared" si="103"/>
        <v>2.1094977621379964</v>
      </c>
      <c r="I143" s="42"/>
      <c r="J143" s="42">
        <f t="shared" si="104"/>
        <v>-278564.06999999995</v>
      </c>
      <c r="K143" s="19"/>
    </row>
    <row r="144" spans="1:15" s="121" customFormat="1" ht="37.5" customHeight="1" thickBot="1" x14ac:dyDescent="0.25">
      <c r="A144" s="192"/>
      <c r="B144" s="193">
        <v>8110</v>
      </c>
      <c r="C144" s="194" t="s">
        <v>120</v>
      </c>
      <c r="D144" s="126">
        <v>0</v>
      </c>
      <c r="E144" s="126">
        <v>1266.4000000000001</v>
      </c>
      <c r="F144" s="126">
        <f>E144</f>
        <v>1266.4000000000001</v>
      </c>
      <c r="G144" s="126">
        <v>1266.4000000000001</v>
      </c>
      <c r="H144" s="162">
        <f t="shared" ref="H144" si="111">G144/E144*100</f>
        <v>100</v>
      </c>
      <c r="I144" s="162">
        <f t="shared" ref="I144" si="112">G144/F144*100</f>
        <v>100</v>
      </c>
      <c r="J144" s="162">
        <f t="shared" ref="J144" si="113">G144-D144</f>
        <v>1266.4000000000001</v>
      </c>
      <c r="K144" s="125" t="e">
        <f>G144/D144*100</f>
        <v>#DIV/0!</v>
      </c>
    </row>
    <row r="145" spans="1:11" s="121" customFormat="1" ht="13.5" thickBot="1" x14ac:dyDescent="0.25">
      <c r="A145" s="195">
        <v>8000</v>
      </c>
      <c r="B145" s="196">
        <v>8130</v>
      </c>
      <c r="C145" s="197" t="s">
        <v>122</v>
      </c>
      <c r="D145" s="198">
        <v>29540</v>
      </c>
      <c r="E145" s="199">
        <v>1536</v>
      </c>
      <c r="F145" s="127">
        <f t="shared" ref="F145:F147" si="114">E145</f>
        <v>1536</v>
      </c>
      <c r="G145" s="199">
        <v>1536</v>
      </c>
      <c r="H145" s="162">
        <f t="shared" ref="H145:H147" si="115">G145/E145*100</f>
        <v>100</v>
      </c>
      <c r="I145" s="162">
        <f t="shared" ref="I145:I147" si="116">G145/F145*100</f>
        <v>100</v>
      </c>
      <c r="J145" s="162">
        <f t="shared" ref="J145:J147" si="117">G145-D145</f>
        <v>-28004</v>
      </c>
      <c r="K145" s="125">
        <f t="shared" ref="K145:K147" si="118">G145/D145*100</f>
        <v>5.1997291807718344</v>
      </c>
    </row>
    <row r="146" spans="1:11" s="121" customFormat="1" x14ac:dyDescent="0.2">
      <c r="A146" s="200"/>
      <c r="B146" s="201">
        <v>8230</v>
      </c>
      <c r="C146" s="202" t="s">
        <v>124</v>
      </c>
      <c r="D146" s="203">
        <v>0</v>
      </c>
      <c r="E146" s="199">
        <v>2154</v>
      </c>
      <c r="F146" s="127">
        <f t="shared" si="114"/>
        <v>2154</v>
      </c>
      <c r="G146" s="199">
        <v>2154</v>
      </c>
      <c r="H146" s="162">
        <f t="shared" si="115"/>
        <v>100</v>
      </c>
      <c r="I146" s="162">
        <f t="shared" si="116"/>
        <v>100</v>
      </c>
      <c r="J146" s="162">
        <f t="shared" si="117"/>
        <v>2154</v>
      </c>
      <c r="K146" s="125" t="e">
        <f t="shared" si="118"/>
        <v>#DIV/0!</v>
      </c>
    </row>
    <row r="147" spans="1:11" s="121" customFormat="1" ht="13.5" thickBot="1" x14ac:dyDescent="0.25">
      <c r="A147" s="204" t="s">
        <v>121</v>
      </c>
      <c r="B147" s="205">
        <v>8312</v>
      </c>
      <c r="C147" s="206" t="s">
        <v>155</v>
      </c>
      <c r="D147" s="207">
        <v>253980.47</v>
      </c>
      <c r="E147" s="207">
        <v>230000</v>
      </c>
      <c r="F147" s="208">
        <f t="shared" si="114"/>
        <v>230000</v>
      </c>
      <c r="G147" s="207">
        <v>0</v>
      </c>
      <c r="H147" s="162">
        <f t="shared" si="115"/>
        <v>0</v>
      </c>
      <c r="I147" s="162">
        <f t="shared" si="116"/>
        <v>0</v>
      </c>
      <c r="J147" s="162">
        <f t="shared" si="117"/>
        <v>-253980.47</v>
      </c>
      <c r="K147" s="125">
        <f t="shared" si="118"/>
        <v>0</v>
      </c>
    </row>
    <row r="148" spans="1:11" ht="16.5" thickBot="1" x14ac:dyDescent="0.3">
      <c r="A148" s="107"/>
      <c r="B148" s="145"/>
      <c r="C148" s="146" t="s">
        <v>156</v>
      </c>
      <c r="D148" s="108">
        <f>D103+D107+D119+D123+D131+D136+D143+D128+D116</f>
        <v>17134380.599999998</v>
      </c>
      <c r="E148" s="108">
        <f>E103+E107+E119+E123+E131+E136+E143+E128+E116</f>
        <v>26065522.459999997</v>
      </c>
      <c r="F148" s="108">
        <f t="shared" ref="F148:G148" si="119">F103+F107+F119+F123+F131+F136+F143+F128+F116</f>
        <v>26065522.459999997</v>
      </c>
      <c r="G148" s="108">
        <f t="shared" si="119"/>
        <v>16996638.43</v>
      </c>
      <c r="H148" s="109">
        <f t="shared" si="103"/>
        <v>65.207357558563984</v>
      </c>
      <c r="I148" s="109">
        <f t="shared" si="68"/>
        <v>65.207357558563984</v>
      </c>
      <c r="J148" s="109">
        <f t="shared" si="104"/>
        <v>-137742.16999999806</v>
      </c>
      <c r="K148" s="110">
        <f t="shared" si="105"/>
        <v>99.196106511139376</v>
      </c>
    </row>
    <row r="149" spans="1:11" ht="15.75" thickBot="1" x14ac:dyDescent="0.25">
      <c r="A149" s="32" t="s">
        <v>154</v>
      </c>
      <c r="B149" s="172"/>
      <c r="C149" s="173" t="s">
        <v>157</v>
      </c>
      <c r="D149" s="174"/>
      <c r="E149" s="174"/>
      <c r="F149" s="174"/>
      <c r="G149" s="174"/>
      <c r="H149" s="175"/>
      <c r="I149" s="175"/>
      <c r="J149" s="175"/>
      <c r="K149" s="176"/>
    </row>
    <row r="150" spans="1:11" s="121" customFormat="1" ht="26.25" thickBot="1" x14ac:dyDescent="0.25">
      <c r="A150" s="171" t="s">
        <v>133</v>
      </c>
      <c r="B150" s="183">
        <v>8831</v>
      </c>
      <c r="C150" s="184" t="s">
        <v>136</v>
      </c>
      <c r="D150" s="185">
        <v>140000</v>
      </c>
      <c r="E150" s="185">
        <v>179500</v>
      </c>
      <c r="F150" s="185">
        <v>129140</v>
      </c>
      <c r="G150" s="185">
        <v>7050</v>
      </c>
      <c r="H150" s="186">
        <f t="shared" ref="H150" si="120">G150/E150*100</f>
        <v>3.9275766016713094</v>
      </c>
      <c r="I150" s="186">
        <f t="shared" ref="I150" si="121">G150/F150*100</f>
        <v>5.4591915750348461</v>
      </c>
      <c r="J150" s="186">
        <f t="shared" ref="J150" si="122">G150-D150</f>
        <v>-132950</v>
      </c>
      <c r="K150" s="187">
        <f>G150/D150*100</f>
        <v>5.0357142857142856</v>
      </c>
    </row>
    <row r="151" spans="1:11" s="121" customFormat="1" ht="26.25" thickBot="1" x14ac:dyDescent="0.25">
      <c r="A151" s="114"/>
      <c r="B151" s="188">
        <v>8832</v>
      </c>
      <c r="C151" s="189" t="s">
        <v>158</v>
      </c>
      <c r="D151" s="190">
        <v>0</v>
      </c>
      <c r="E151" s="190">
        <v>-179500</v>
      </c>
      <c r="F151" s="190">
        <v>-129140</v>
      </c>
      <c r="G151" s="190">
        <v>-139496.76999999999</v>
      </c>
      <c r="H151" s="169">
        <f t="shared" ref="H151" si="123">G151/E151*100</f>
        <v>77.714077994428962</v>
      </c>
      <c r="I151" s="169">
        <f t="shared" ref="I151" si="124">G151/F151*100</f>
        <v>108.01980021681894</v>
      </c>
      <c r="J151" s="169">
        <f t="shared" ref="J151" si="125">G151-D151</f>
        <v>-139496.76999999999</v>
      </c>
      <c r="K151" s="191" t="e">
        <f>G151/D151*100</f>
        <v>#DIV/0!</v>
      </c>
    </row>
    <row r="152" spans="1:11" ht="13.5" thickBot="1" x14ac:dyDescent="0.25">
      <c r="A152" s="78">
        <v>8831</v>
      </c>
      <c r="B152" s="177"/>
      <c r="C152" s="178" t="s">
        <v>159</v>
      </c>
      <c r="D152" s="179"/>
      <c r="E152" s="179"/>
      <c r="F152" s="179"/>
      <c r="G152" s="180"/>
      <c r="H152" s="181"/>
      <c r="I152" s="181"/>
      <c r="J152" s="181"/>
      <c r="K152" s="182"/>
    </row>
    <row r="153" spans="1:11" ht="13.5" thickBot="1" x14ac:dyDescent="0.25">
      <c r="A153" s="111">
        <v>8832</v>
      </c>
      <c r="B153" s="83">
        <v>200000</v>
      </c>
      <c r="C153" s="84" t="s">
        <v>138</v>
      </c>
      <c r="D153" s="85"/>
      <c r="E153" s="85">
        <f>E154</f>
        <v>7822253.5999999996</v>
      </c>
      <c r="F153" s="85"/>
      <c r="G153" s="85">
        <f>G154</f>
        <v>359982.19999999972</v>
      </c>
      <c r="H153" s="86">
        <f t="shared" si="103"/>
        <v>4.6020267100519439</v>
      </c>
      <c r="I153" s="86"/>
      <c r="J153" s="87"/>
      <c r="K153" s="88"/>
    </row>
    <row r="154" spans="1:11" s="155" customFormat="1" ht="15.75" customHeight="1" thickBot="1" x14ac:dyDescent="0.25">
      <c r="A154" s="149"/>
      <c r="B154" s="150">
        <v>208000</v>
      </c>
      <c r="C154" s="151" t="s">
        <v>139</v>
      </c>
      <c r="D154" s="152"/>
      <c r="E154" s="152">
        <f>E155+E157</f>
        <v>7822253.5999999996</v>
      </c>
      <c r="F154" s="152"/>
      <c r="G154" s="152">
        <f>G155+G157-G156</f>
        <v>359982.19999999972</v>
      </c>
      <c r="H154" s="90">
        <f t="shared" si="103"/>
        <v>4.6020267100519439</v>
      </c>
      <c r="I154" s="90"/>
      <c r="J154" s="153"/>
      <c r="K154" s="154"/>
    </row>
    <row r="155" spans="1:11" s="164" customFormat="1" x14ac:dyDescent="0.2">
      <c r="A155" s="158">
        <v>200000</v>
      </c>
      <c r="B155" s="159">
        <v>208100</v>
      </c>
      <c r="C155" s="160" t="s">
        <v>140</v>
      </c>
      <c r="D155" s="161"/>
      <c r="E155" s="161">
        <v>396577.6</v>
      </c>
      <c r="F155" s="161"/>
      <c r="G155" s="161">
        <v>1481072</v>
      </c>
      <c r="H155" s="162">
        <f t="shared" si="103"/>
        <v>373.46335244350666</v>
      </c>
      <c r="I155" s="162"/>
      <c r="J155" s="161"/>
      <c r="K155" s="163"/>
    </row>
    <row r="156" spans="1:11" s="164" customFormat="1" x14ac:dyDescent="0.2">
      <c r="A156" s="165">
        <v>208000</v>
      </c>
      <c r="B156" s="159">
        <v>208200</v>
      </c>
      <c r="C156" s="160" t="s">
        <v>141</v>
      </c>
      <c r="D156" s="161"/>
      <c r="E156" s="161">
        <v>0</v>
      </c>
      <c r="F156" s="161"/>
      <c r="G156" s="161">
        <v>2782900.18</v>
      </c>
      <c r="H156" s="162"/>
      <c r="I156" s="162"/>
      <c r="J156" s="161"/>
      <c r="K156" s="163"/>
    </row>
    <row r="157" spans="1:11" s="164" customFormat="1" ht="25.5" x14ac:dyDescent="0.2">
      <c r="A157" s="165">
        <v>208100</v>
      </c>
      <c r="B157" s="159">
        <v>208400</v>
      </c>
      <c r="C157" s="160" t="s">
        <v>143</v>
      </c>
      <c r="D157" s="161"/>
      <c r="E157" s="161">
        <v>7425676</v>
      </c>
      <c r="F157" s="161"/>
      <c r="G157" s="161">
        <v>1661810.38</v>
      </c>
      <c r="H157" s="162">
        <f t="shared" si="103"/>
        <v>22.379247088076561</v>
      </c>
      <c r="I157" s="162"/>
      <c r="J157" s="161"/>
      <c r="K157" s="163"/>
    </row>
    <row r="158" spans="1:11" s="155" customFormat="1" x14ac:dyDescent="0.2">
      <c r="A158" s="156"/>
      <c r="B158" s="157">
        <v>600000</v>
      </c>
      <c r="C158" s="151" t="s">
        <v>144</v>
      </c>
      <c r="D158" s="152"/>
      <c r="E158" s="152">
        <f>E159</f>
        <v>7822253.5999999996</v>
      </c>
      <c r="F158" s="152"/>
      <c r="G158" s="152">
        <f>G159</f>
        <v>359982.19999999972</v>
      </c>
      <c r="H158" s="90">
        <f t="shared" si="103"/>
        <v>4.6020267100519439</v>
      </c>
      <c r="I158" s="90"/>
      <c r="J158" s="153"/>
      <c r="K158" s="154"/>
    </row>
    <row r="159" spans="1:11" s="155" customFormat="1" x14ac:dyDescent="0.2">
      <c r="A159" s="156">
        <v>208400</v>
      </c>
      <c r="B159" s="157">
        <v>602000</v>
      </c>
      <c r="C159" s="151" t="s">
        <v>145</v>
      </c>
      <c r="D159" s="152"/>
      <c r="E159" s="152">
        <f>E160+E162</f>
        <v>7822253.5999999996</v>
      </c>
      <c r="F159" s="152"/>
      <c r="G159" s="152">
        <f>G160+G162-G161</f>
        <v>359982.19999999972</v>
      </c>
      <c r="H159" s="90">
        <f t="shared" si="103"/>
        <v>4.6020267100519439</v>
      </c>
      <c r="I159" s="90"/>
      <c r="J159" s="153"/>
      <c r="K159" s="154"/>
    </row>
    <row r="160" spans="1:11" s="164" customFormat="1" x14ac:dyDescent="0.2">
      <c r="A160" s="165">
        <v>600000</v>
      </c>
      <c r="B160" s="159">
        <v>602100</v>
      </c>
      <c r="C160" s="160" t="s">
        <v>140</v>
      </c>
      <c r="D160" s="161"/>
      <c r="E160" s="161">
        <v>396577.6</v>
      </c>
      <c r="F160" s="161"/>
      <c r="G160" s="161">
        <v>1481072</v>
      </c>
      <c r="H160" s="162">
        <f t="shared" si="103"/>
        <v>373.46335244350666</v>
      </c>
      <c r="I160" s="162"/>
      <c r="J160" s="161"/>
      <c r="K160" s="163"/>
    </row>
    <row r="161" spans="1:18" s="164" customFormat="1" x14ac:dyDescent="0.2">
      <c r="A161" s="165">
        <v>602000</v>
      </c>
      <c r="B161" s="159">
        <v>602200</v>
      </c>
      <c r="C161" s="160" t="s">
        <v>141</v>
      </c>
      <c r="D161" s="161"/>
      <c r="E161" s="161">
        <v>0</v>
      </c>
      <c r="F161" s="161"/>
      <c r="G161" s="161">
        <v>2782900.18</v>
      </c>
      <c r="H161" s="162"/>
      <c r="I161" s="162"/>
      <c r="J161" s="161"/>
      <c r="K161" s="163"/>
    </row>
    <row r="162" spans="1:18" s="121" customFormat="1" ht="26.25" thickBot="1" x14ac:dyDescent="0.25">
      <c r="A162" s="139">
        <v>602100</v>
      </c>
      <c r="B162" s="166">
        <v>602400</v>
      </c>
      <c r="C162" s="167" t="s">
        <v>143</v>
      </c>
      <c r="D162" s="168"/>
      <c r="E162" s="168">
        <v>7425676</v>
      </c>
      <c r="F162" s="168"/>
      <c r="G162" s="168">
        <v>1661810.38</v>
      </c>
      <c r="H162" s="169">
        <f t="shared" si="103"/>
        <v>22.379247088076561</v>
      </c>
      <c r="I162" s="169"/>
      <c r="J162" s="168"/>
      <c r="K162" s="170"/>
    </row>
    <row r="163" spans="1:18" x14ac:dyDescent="0.2">
      <c r="A163" s="92"/>
      <c r="D163" s="112"/>
      <c r="E163" s="112"/>
      <c r="F163" s="112"/>
      <c r="G163" s="112"/>
      <c r="H163" s="112"/>
      <c r="I163" s="112"/>
      <c r="J163" s="112"/>
      <c r="K163" s="112"/>
    </row>
    <row r="164" spans="1:18" hidden="1" x14ac:dyDescent="0.2">
      <c r="A164" s="92">
        <v>602400</v>
      </c>
      <c r="C164" t="s">
        <v>160</v>
      </c>
      <c r="E164" s="112">
        <f>E92+[1]Лист1!$E$106+E95-E86-E93-E88</f>
        <v>0</v>
      </c>
      <c r="G164" s="113">
        <f>G92+[1]Лист1!$G$106+G95-G86-G93+G94</f>
        <v>1.862645149230957E-9</v>
      </c>
    </row>
    <row r="165" spans="1:18" hidden="1" x14ac:dyDescent="0.2"/>
    <row r="166" spans="1:18" hidden="1" x14ac:dyDescent="0.2">
      <c r="E166" s="113"/>
    </row>
    <row r="167" spans="1:18" hidden="1" x14ac:dyDescent="0.2"/>
    <row r="168" spans="1:18" hidden="1" x14ac:dyDescent="0.2">
      <c r="C168" t="s">
        <v>161</v>
      </c>
      <c r="E168" s="113">
        <f>E155+[1]Лист1!$E$136+E157-E148+E150+E151-E156</f>
        <v>7.4505805969238281E-9</v>
      </c>
      <c r="G168" s="113">
        <f>G155+[1]Лист1!$G$136-G151-G150+G157-G148-G156</f>
        <v>0</v>
      </c>
      <c r="H168" s="113"/>
      <c r="I168" s="113"/>
    </row>
    <row r="169" spans="1:18" hidden="1" x14ac:dyDescent="0.2"/>
    <row r="170" spans="1:18" s="234" customFormat="1" ht="39.75" customHeight="1" x14ac:dyDescent="0.3">
      <c r="A170" s="239" t="s">
        <v>162</v>
      </c>
      <c r="B170" s="239"/>
      <c r="C170" s="239"/>
      <c r="E170" s="235" t="s">
        <v>163</v>
      </c>
      <c r="F170" s="236"/>
      <c r="G170" s="236"/>
      <c r="H170" s="236"/>
      <c r="I170" s="236"/>
      <c r="J170"/>
      <c r="K170" s="237"/>
      <c r="L170" s="237"/>
      <c r="M170" s="237"/>
      <c r="N170" s="237"/>
      <c r="O170" s="238"/>
      <c r="P170" s="238"/>
      <c r="Q170" s="238"/>
      <c r="R170" s="238"/>
    </row>
    <row r="173" spans="1:18" x14ac:dyDescent="0.2">
      <c r="G173" s="112"/>
    </row>
  </sheetData>
  <mergeCells count="15">
    <mergeCell ref="A170:C170"/>
    <mergeCell ref="A19:A21"/>
    <mergeCell ref="A27:A29"/>
    <mergeCell ref="H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ageMargins left="0.32" right="0.33" top="0.39370078740157494" bottom="0.39370078740157494" header="0" footer="0"/>
  <pageSetup paperSize="9" scale="48" fitToHeight="500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cp:lastPrinted>2023-01-11T13:02:47Z</cp:lastPrinted>
  <dcterms:created xsi:type="dcterms:W3CDTF">2020-04-02T08:10:37Z</dcterms:created>
  <dcterms:modified xsi:type="dcterms:W3CDTF">2023-01-12T17:16:07Z</dcterms:modified>
</cp:coreProperties>
</file>