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/>
  <bookViews>
    <workbookView xWindow="360" yWindow="12" windowWidth="20952" windowHeight="9720" activeTab="0"/>
  </bookViews>
  <sheets>
    <sheet name="Фінплан 2023" sheetId="1" r:id="rId1"/>
  </sheets>
  <definedNames>
    <definedName name="_xlnm.Print_Area" localSheetId="0">'Фінплан 2023'!$A$1:$K$147</definedName>
  </definedNames>
  <calcPr calcId="162913"/>
</workbook>
</file>

<file path=xl/sharedStrings.xml><?xml version="1.0" encoding="utf-8"?>
<sst xmlns="http://schemas.openxmlformats.org/spreadsheetml/2006/main" count="189" uniqueCount="123">
  <si>
    <t>ФІНАНСОВИЙ ПЛАН ПІДПРИЄМСТВА на 2023 рік</t>
  </si>
  <si>
    <t>тис. грн.</t>
  </si>
  <si>
    <t>КЕКВ</t>
  </si>
  <si>
    <t>Найменування показника</t>
  </si>
  <si>
    <t>Код рядка</t>
  </si>
  <si>
    <t>Факт минулого 2021 року</t>
  </si>
  <si>
    <t>Фінансовий план поточного 2022 року (затведжений зі змінами)</t>
  </si>
  <si>
    <t>Прогноз на поточний 2022 рік</t>
  </si>
  <si>
    <t>Плановий рік (усього)</t>
  </si>
  <si>
    <t>у тому числі по кварталах планового року</t>
  </si>
  <si>
    <t>І</t>
  </si>
  <si>
    <t>ІІ</t>
  </si>
  <si>
    <t>III</t>
  </si>
  <si>
    <t>IV</t>
  </si>
  <si>
    <t>1. Формування фінансовий результатів</t>
  </si>
  <si>
    <t>Доходи</t>
  </si>
  <si>
    <t>Дохід (виручка) від реалізації продукції (робіт,послуг) НЗСУ</t>
  </si>
  <si>
    <t>Дохід з місц. бюджету за програмою підтримки розвитку первинної допомоги</t>
  </si>
  <si>
    <t>Дохід з місцевого бюджету за цільовими програмами, у т.ч.</t>
  </si>
  <si>
    <t>соціально-економічного розвитку окремих територій</t>
  </si>
  <si>
    <t>Інші доходи, у т.ч.</t>
  </si>
  <si>
    <t xml:space="preserve">        дохід від  оренди активів</t>
  </si>
  <si>
    <t xml:space="preserve">        дохід від реалізації необоротних активів</t>
  </si>
  <si>
    <t xml:space="preserve">        інші ( в т.ч. платні послуги)</t>
  </si>
  <si>
    <t>Залишок коштів на початок планового року</t>
  </si>
  <si>
    <t>Факт минулого  2021 року</t>
  </si>
  <si>
    <t>Фінансовий план 2022 поточного року (затведжений зі змінами)</t>
  </si>
  <si>
    <t>Прогноз на 2022 поточний рік</t>
  </si>
  <si>
    <t>Плановий 2023 рік (усього)</t>
  </si>
  <si>
    <t>Видатки</t>
  </si>
  <si>
    <t>Оплата праці</t>
  </si>
  <si>
    <t>Нарахування на оплату праці</t>
  </si>
  <si>
    <t>Предмети і матеріали, обладнання та інвентар, у т.ч.</t>
  </si>
  <si>
    <t xml:space="preserve">        паливо-мастильні матеріали</t>
  </si>
  <si>
    <t xml:space="preserve">        запчастини для автомобілів</t>
  </si>
  <si>
    <t xml:space="preserve">        канцтовари, госп. товари,будівельні матеріали</t>
  </si>
  <si>
    <t xml:space="preserve">        медобладнання </t>
  </si>
  <si>
    <t xml:space="preserve">        оргтехніка</t>
  </si>
  <si>
    <t>Медикаменти та перев'язувальні матеріали</t>
  </si>
  <si>
    <t>Продукти харчування</t>
  </si>
  <si>
    <t>Оплата послуг (крім комунальних), у т.ч.</t>
  </si>
  <si>
    <t xml:space="preserve">        ремонт медичного та ін. облад, техогляд, повірки, страх.</t>
  </si>
  <si>
    <t xml:space="preserve">        лабораторні дослідження</t>
  </si>
  <si>
    <t xml:space="preserve">        вивіз ТПВ, викачка нечистот, утилізація мед. відходів</t>
  </si>
  <si>
    <t xml:space="preserve">        поточний ремонт основних засобів (ремонт авто)</t>
  </si>
  <si>
    <t xml:space="preserve">        послуги зв'язку та інтернету</t>
  </si>
  <si>
    <t xml:space="preserve">        видатки сфери інформатизації, користув.кабінетом замовника</t>
  </si>
  <si>
    <r>
      <t xml:space="preserve">        витрати для підтримки об</t>
    </r>
    <r>
      <rPr>
        <sz val="10"/>
        <rFont val="Calibri"/>
        <family val="2"/>
      </rPr>
      <t>'</t>
    </r>
    <r>
      <rPr>
        <sz val="10"/>
        <rFont val="Arial Cyr"/>
        <family val="2"/>
      </rPr>
      <t>єкта у виробничому стані</t>
    </r>
  </si>
  <si>
    <t>Видатки на відрядження</t>
  </si>
  <si>
    <t>Оплата комунальних послуг та енергоносіїв, у т.ч.</t>
  </si>
  <si>
    <t xml:space="preserve">        оплата теплопостачання</t>
  </si>
  <si>
    <t xml:space="preserve">        оплата водопостачання та водовідведення</t>
  </si>
  <si>
    <t xml:space="preserve">        оплата електроенергії</t>
  </si>
  <si>
    <t xml:space="preserve">        оплата природного газу</t>
  </si>
  <si>
    <t xml:space="preserve">        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</si>
  <si>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</si>
  <si>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</si>
  <si>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</si>
  <si>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Капітальні видатки</t>
  </si>
  <si>
    <t>Резервний фонд</t>
  </si>
  <si>
    <t>Усього  доходів</t>
  </si>
  <si>
    <t>Усього видатків, у т.ч.:</t>
  </si>
  <si>
    <t xml:space="preserve">        виробнича собівартісь</t>
  </si>
  <si>
    <t xml:space="preserve">        загальновиробничі та адміністративні витрати</t>
  </si>
  <si>
    <t>Фінансовий результат</t>
  </si>
  <si>
    <t>1. Розрахунки з бюджетом</t>
  </si>
  <si>
    <r>
      <t>Сплата податків, зборів та обов</t>
    </r>
    <r>
      <rPr>
        <sz val="10"/>
        <rFont val="Calibri"/>
        <family val="2"/>
      </rPr>
      <t>'</t>
    </r>
    <r>
      <rPr>
        <sz val="10"/>
        <rFont val="Arial Cyr"/>
        <family val="2"/>
      </rPr>
      <t>язкових платежів, всього</t>
    </r>
  </si>
  <si>
    <t>в т.ч.</t>
  </si>
  <si>
    <t>податок з доходу фізичних осіб</t>
  </si>
  <si>
    <t>екологічний податок</t>
  </si>
  <si>
    <t>податок на прибуток</t>
  </si>
  <si>
    <t>3. Інвестиційна діяльність</t>
  </si>
  <si>
    <t>Доходи від інвестиційної діяльності, у т.ч.</t>
  </si>
  <si>
    <t xml:space="preserve">         доходи з місц.бюд.цільового фінансування по капіт.вид.</t>
  </si>
  <si>
    <t>Капітальні інвестиції</t>
  </si>
  <si>
    <t xml:space="preserve">         капітальне будівництво</t>
  </si>
  <si>
    <t xml:space="preserve">         придбання (виготовлення) основних засобів</t>
  </si>
  <si>
    <t xml:space="preserve">         модернізація,модифікація (добудова, дообладнання, реконструкція) основних засобів</t>
  </si>
  <si>
    <t xml:space="preserve">         капітальний ремонт</t>
  </si>
  <si>
    <t>Вартість основних засобів</t>
  </si>
  <si>
    <t>4. Фінансова діяльність</t>
  </si>
  <si>
    <t>Доходи від фінан. діяльності за зобов'язаннями, у т.ч.:</t>
  </si>
  <si>
    <t xml:space="preserve">         кредити</t>
  </si>
  <si>
    <t xml:space="preserve">         позики</t>
  </si>
  <si>
    <t xml:space="preserve">         депозити</t>
  </si>
  <si>
    <t>Інші надходження</t>
  </si>
  <si>
    <t>Витрати від фінан. діяльн. за зобов'язаннями, у т.ч.:</t>
  </si>
  <si>
    <t>Інші витрати</t>
  </si>
  <si>
    <t>5.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</si>
  <si>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</si>
  <si>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</si>
  <si>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</si>
  <si>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</si>
  <si>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 xml:space="preserve">Кредиторська заборгованість, у т.ч </t>
  </si>
  <si>
    <t xml:space="preserve">        оплата праці</t>
  </si>
  <si>
    <t xml:space="preserve">        нарахування на оплату праці</t>
  </si>
  <si>
    <t xml:space="preserve">        по сплаті за енергоносії</t>
  </si>
  <si>
    <t xml:space="preserve">        інші</t>
  </si>
  <si>
    <t>Залишок коштів на рахунках на кінець звітного періоду</t>
  </si>
  <si>
    <t>Плановий рік 2023 рік  (усього)</t>
  </si>
  <si>
    <t>6. Дані про персонал та оплату праці</t>
  </si>
  <si>
    <t xml:space="preserve"> Кількість працівників (штатних працівників, зовнішніх сумісників та працівників, що працюють за цивільно-правовими договорами), шт. посад. у т.ч.:</t>
  </si>
  <si>
    <t>Керівники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</si>
  <si>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</si>
  <si>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</si>
  <si>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</si>
  <si>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</si>
  <si>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</si>
  <si>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т.грн. у.т.ч.:</t>
  </si>
  <si>
    <t>Середньомісячні витрати на оплату праці одного працівника, т.грн., у т.ч.:</t>
  </si>
  <si>
    <t>7. Індикатори та коефіцієнти для аналізу фінансового плану</t>
  </si>
  <si>
    <t>коефіцієнт оновлення основних засобів, %</t>
  </si>
  <si>
    <t>х</t>
  </si>
  <si>
    <t>коефіцієнт зростання середньої заробітної плати, %</t>
  </si>
  <si>
    <t>коефіцієнт зростання доходу за договором з НЗСУ, %</t>
  </si>
  <si>
    <t>_______________________</t>
  </si>
  <si>
    <t>Наталія РОСОМАХА</t>
  </si>
  <si>
    <t>( посада)</t>
  </si>
  <si>
    <t xml:space="preserve">               (підпис)</t>
  </si>
  <si>
    <t>(П.І.Б.)</t>
  </si>
  <si>
    <t>Прилипко Л.А. 21124</t>
  </si>
  <si>
    <t xml:space="preserve">Додаток  до рішення виконкому 
Менської міської ради 20.12.2022року , № 265
</t>
  </si>
  <si>
    <t>Генеральний директор КНП "Менський центр ПМСД"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</si>
</sst>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color theme="1"/>
      <name val="Arial Cyr"/>
      <family val="2"/>
    </font>
    <font>
      <sz val="10"/>
      <name val="Arial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10"/>
      <name val="Arial Cyr"/>
      <family val="2"/>
    </font>
    <font>
      <sz val="10"/>
      <name val="Arial Cyr"/>
      <family val="2"/>
    </font>
    <font>
      <u val="single"/>
      <sz val="10"/>
      <name val="Arial Cyr"/>
      <family val="2"/>
    </font>
    <font>
      <sz val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3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4" borderId="1" xfId="0" applyFont="1" applyFill="1" applyBorder="1"/>
    <xf numFmtId="0" fontId="3" fillId="3" borderId="1" xfId="0" applyFont="1" applyFill="1" applyBorder="1"/>
    <xf numFmtId="4" fontId="4" fillId="3" borderId="1" xfId="0" applyNumberFormat="1" applyFont="1" applyFill="1" applyBorder="1"/>
    <xf numFmtId="4" fontId="4" fillId="4" borderId="1" xfId="0" applyNumberFormat="1" applyFont="1" applyFill="1" applyBorder="1"/>
    <xf numFmtId="0" fontId="0" fillId="3" borderId="1" xfId="0" applyFill="1" applyBorder="1"/>
    <xf numFmtId="4" fontId="3" fillId="3" borderId="1" xfId="0" applyNumberFormat="1" applyFont="1" applyFill="1" applyBorder="1"/>
    <xf numFmtId="4" fontId="3" fillId="4" borderId="1" xfId="0" applyNumberFormat="1" applyFont="1" applyFill="1" applyBorder="1"/>
    <xf numFmtId="4" fontId="0" fillId="3" borderId="1" xfId="0" applyNumberFormat="1" applyFill="1" applyBorder="1"/>
    <xf numFmtId="4" fontId="0" fillId="4" borderId="1" xfId="0" applyNumberFormat="1" applyFill="1" applyBorder="1"/>
    <xf numFmtId="0" fontId="4" fillId="3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3" borderId="1" xfId="0" applyFont="1" applyFill="1" applyBorder="1"/>
    <xf numFmtId="4" fontId="6" fillId="3" borderId="1" xfId="0" applyNumberFormat="1" applyFont="1" applyFill="1" applyBorder="1"/>
    <xf numFmtId="4" fontId="6" fillId="4" borderId="1" xfId="0" applyNumberFormat="1" applyFont="1" applyFill="1" applyBorder="1"/>
    <xf numFmtId="4" fontId="6" fillId="3" borderId="1" xfId="0" applyNumberFormat="1" applyFont="1" applyFill="1" applyBorder="1"/>
    <xf numFmtId="0" fontId="4" fillId="3" borderId="0" xfId="0" applyFont="1" applyFill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2" fontId="4" fillId="3" borderId="1" xfId="0" applyNumberFormat="1" applyFont="1" applyFill="1" applyBorder="1"/>
    <xf numFmtId="2" fontId="4" fillId="4" borderId="1" xfId="0" applyNumberFormat="1" applyFont="1" applyFill="1" applyBorder="1"/>
    <xf numFmtId="2" fontId="0" fillId="4" borderId="1" xfId="0" applyNumberFormat="1" applyFill="1" applyBorder="1"/>
    <xf numFmtId="2" fontId="0" fillId="3" borderId="1" xfId="0" applyNumberFormat="1" applyFill="1" applyBorder="1"/>
    <xf numFmtId="0" fontId="4" fillId="8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2" fontId="3" fillId="4" borderId="1" xfId="0" applyNumberFormat="1" applyFont="1" applyFill="1" applyBorder="1"/>
    <xf numFmtId="2" fontId="6" fillId="3" borderId="1" xfId="0" applyNumberFormat="1" applyFont="1" applyFill="1" applyBorder="1"/>
    <xf numFmtId="164" fontId="6" fillId="3" borderId="1" xfId="0" applyNumberFormat="1" applyFont="1" applyFill="1" applyBorder="1"/>
    <xf numFmtId="2" fontId="6" fillId="4" borderId="1" xfId="0" applyNumberFormat="1" applyFont="1" applyFill="1" applyBorder="1"/>
    <xf numFmtId="0" fontId="6" fillId="3" borderId="1" xfId="0" applyFont="1" applyFill="1" applyBorder="1"/>
    <xf numFmtId="0" fontId="0" fillId="3" borderId="1" xfId="0" applyFill="1" applyBorder="1"/>
    <xf numFmtId="164" fontId="4" fillId="3" borderId="1" xfId="0" applyNumberFormat="1" applyFont="1" applyFill="1" applyBorder="1"/>
    <xf numFmtId="0" fontId="0" fillId="4" borderId="1" xfId="0" applyFill="1" applyBorder="1"/>
    <xf numFmtId="0" fontId="4" fillId="7" borderId="1" xfId="0" applyFont="1" applyFill="1" applyBorder="1"/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4" borderId="0" xfId="0" applyFont="1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K164"/>
  <sheetViews>
    <sheetView tabSelected="1" view="pageBreakPreview" zoomScale="60" zoomScalePageLayoutView="40" workbookViewId="0" topLeftCell="A4">
      <selection activeCell="H3" sqref="H3"/>
    </sheetView>
  </sheetViews>
  <sheetFormatPr defaultColWidth="9.00390625" defaultRowHeight="12.75"/>
  <cols>
    <col min="1" max="1" width="8.875" style="3" customWidth="1"/>
    <col min="2" max="2" width="69.00390625" style="3" bestFit="1" customWidth="1"/>
    <col min="3" max="3" width="8.125" style="3" bestFit="1" customWidth="1"/>
    <col min="4" max="4" width="11.50390625" style="3" bestFit="1" customWidth="1"/>
    <col min="5" max="5" width="15.50390625" style="3" bestFit="1" customWidth="1"/>
    <col min="6" max="6" width="10.00390625" style="3" bestFit="1" customWidth="1"/>
    <col min="7" max="7" width="10.125" style="5" bestFit="1" customWidth="1"/>
    <col min="8" max="8" width="10.625" style="3" bestFit="1" customWidth="1"/>
    <col min="9" max="9" width="10.50390625" style="3" bestFit="1" customWidth="1"/>
    <col min="10" max="10" width="9.375" style="3" bestFit="1" customWidth="1"/>
    <col min="11" max="11" width="9.125" style="3" bestFit="1" customWidth="1"/>
    <col min="12" max="16384" width="8.875" style="3" customWidth="1"/>
  </cols>
  <sheetData>
    <row r="1" spans="8:11" ht="67.8" customHeight="1">
      <c r="H1" s="61" t="s">
        <v>121</v>
      </c>
      <c r="I1" s="61"/>
      <c r="J1" s="61"/>
      <c r="K1" s="61"/>
    </row>
    <row r="2" spans="2:11" ht="15.6">
      <c r="B2" s="73" t="s">
        <v>0</v>
      </c>
      <c r="C2" s="73"/>
      <c r="D2" s="73"/>
      <c r="E2" s="73"/>
      <c r="F2" s="73"/>
      <c r="G2" s="74"/>
      <c r="H2" s="73"/>
      <c r="I2" s="73"/>
      <c r="J2" s="73"/>
      <c r="K2" s="73"/>
    </row>
    <row r="3" spans="2:11" ht="15.6">
      <c r="B3" s="6"/>
      <c r="C3" s="6"/>
      <c r="D3" s="6"/>
      <c r="E3" s="6"/>
      <c r="F3" s="6"/>
      <c r="G3" s="7"/>
      <c r="H3" s="6"/>
      <c r="I3" s="6"/>
      <c r="J3" s="6"/>
      <c r="K3" s="6"/>
    </row>
    <row r="4" ht="0.75" customHeight="1">
      <c r="K4" s="8" t="s">
        <v>1</v>
      </c>
    </row>
    <row r="5" spans="1:11" ht="12.75">
      <c r="A5" s="75" t="s">
        <v>2</v>
      </c>
      <c r="B5" s="75" t="s">
        <v>3</v>
      </c>
      <c r="C5" s="62" t="s">
        <v>4</v>
      </c>
      <c r="D5" s="62" t="s">
        <v>5</v>
      </c>
      <c r="E5" s="62" t="s">
        <v>6</v>
      </c>
      <c r="F5" s="62" t="s">
        <v>7</v>
      </c>
      <c r="G5" s="64" t="s">
        <v>8</v>
      </c>
      <c r="H5" s="66" t="s">
        <v>9</v>
      </c>
      <c r="I5" s="67"/>
      <c r="J5" s="67"/>
      <c r="K5" s="68"/>
    </row>
    <row r="6" spans="1:11" ht="50.25" customHeight="1">
      <c r="A6" s="76"/>
      <c r="B6" s="76"/>
      <c r="C6" s="63"/>
      <c r="D6" s="63"/>
      <c r="E6" s="63"/>
      <c r="F6" s="63"/>
      <c r="G6" s="65"/>
      <c r="H6" s="9" t="s">
        <v>10</v>
      </c>
      <c r="I6" s="9" t="s">
        <v>11</v>
      </c>
      <c r="J6" s="9" t="s">
        <v>12</v>
      </c>
      <c r="K6" s="9" t="s">
        <v>13</v>
      </c>
    </row>
    <row r="7" spans="1:11" ht="12.75">
      <c r="A7" s="10"/>
      <c r="B7" s="9">
        <v>1</v>
      </c>
      <c r="C7" s="9">
        <v>2</v>
      </c>
      <c r="D7" s="9">
        <v>3</v>
      </c>
      <c r="E7" s="9">
        <v>4</v>
      </c>
      <c r="F7" s="9">
        <v>5</v>
      </c>
      <c r="G7" s="11">
        <v>6</v>
      </c>
      <c r="H7" s="9">
        <v>7</v>
      </c>
      <c r="I7" s="9">
        <v>8</v>
      </c>
      <c r="J7" s="9">
        <v>9</v>
      </c>
      <c r="K7" s="9">
        <v>10</v>
      </c>
    </row>
    <row r="8" spans="1:11" ht="12.75">
      <c r="A8" s="10"/>
      <c r="B8" s="12" t="s">
        <v>14</v>
      </c>
      <c r="C8" s="10"/>
      <c r="D8" s="10"/>
      <c r="E8" s="10"/>
      <c r="F8" s="10"/>
      <c r="G8" s="13"/>
      <c r="H8" s="10"/>
      <c r="I8" s="10"/>
      <c r="J8" s="10"/>
      <c r="K8" s="10"/>
    </row>
    <row r="9" spans="1:11" ht="12.75">
      <c r="A9" s="10"/>
      <c r="B9" s="14" t="s">
        <v>15</v>
      </c>
      <c r="C9" s="10">
        <v>1000</v>
      </c>
      <c r="D9" s="15">
        <f>D10+D11+D12+D14</f>
        <v>19724.06855</v>
      </c>
      <c r="E9" s="15">
        <v>24468.47</v>
      </c>
      <c r="F9" s="15">
        <f aca="true" t="shared" si="0" ref="F9:K9">F10+F11+F12+F14</f>
        <v>-1240</v>
      </c>
      <c r="G9" s="16">
        <f t="shared" si="0"/>
        <v>23290</v>
      </c>
      <c r="H9" s="15">
        <f t="shared" si="0"/>
        <v>5856</v>
      </c>
      <c r="I9" s="15">
        <f t="shared" si="0"/>
        <v>5856</v>
      </c>
      <c r="J9" s="15">
        <f t="shared" si="0"/>
        <v>5789</v>
      </c>
      <c r="K9" s="15">
        <f t="shared" si="0"/>
        <v>5789</v>
      </c>
    </row>
    <row r="10" spans="1:11" ht="12.75">
      <c r="A10" s="17"/>
      <c r="B10" s="14" t="s">
        <v>16</v>
      </c>
      <c r="C10" s="14">
        <v>1010</v>
      </c>
      <c r="D10" s="18">
        <f>(17917343.68+1110703.75)/1000</f>
        <v>19028.04743</v>
      </c>
      <c r="E10" s="18">
        <v>23092</v>
      </c>
      <c r="F10" s="18">
        <v>-900</v>
      </c>
      <c r="G10" s="19">
        <f aca="true" t="shared" si="1" ref="G10:G13">H10+I10+J10+K10</f>
        <v>21720</v>
      </c>
      <c r="H10" s="18">
        <v>5430</v>
      </c>
      <c r="I10" s="18">
        <v>5430</v>
      </c>
      <c r="J10" s="18">
        <v>5430</v>
      </c>
      <c r="K10" s="18">
        <v>5430</v>
      </c>
    </row>
    <row r="11" spans="1:11" ht="12.75">
      <c r="A11" s="17"/>
      <c r="B11" s="14" t="s">
        <v>17</v>
      </c>
      <c r="C11" s="14">
        <v>1020</v>
      </c>
      <c r="D11" s="18">
        <f>(529018.72+62000)/1000</f>
        <v>591.0187199999999</v>
      </c>
      <c r="E11" s="18">
        <v>640</v>
      </c>
      <c r="F11" s="18">
        <v>110</v>
      </c>
      <c r="G11" s="19">
        <f t="shared" si="1"/>
        <v>1466</v>
      </c>
      <c r="H11" s="18">
        <v>400</v>
      </c>
      <c r="I11" s="18">
        <v>400</v>
      </c>
      <c r="J11" s="18">
        <v>333</v>
      </c>
      <c r="K11" s="18">
        <v>333</v>
      </c>
    </row>
    <row r="12" spans="1:11" ht="12.75">
      <c r="A12" s="17"/>
      <c r="B12" s="14" t="s">
        <v>18</v>
      </c>
      <c r="C12" s="14">
        <v>1030</v>
      </c>
      <c r="D12" s="18">
        <f>D13</f>
        <v>105</v>
      </c>
      <c r="E12" s="18">
        <v>0</v>
      </c>
      <c r="F12" s="18">
        <v>0</v>
      </c>
      <c r="G12" s="19">
        <f t="shared" si="1"/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12.75">
      <c r="A13" s="17"/>
      <c r="B13" s="17" t="s">
        <v>19</v>
      </c>
      <c r="C13" s="17">
        <v>1031</v>
      </c>
      <c r="D13" s="20">
        <v>105</v>
      </c>
      <c r="E13" s="20">
        <v>0</v>
      </c>
      <c r="F13" s="20">
        <v>0</v>
      </c>
      <c r="G13" s="21">
        <f t="shared" si="1"/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12.75">
      <c r="A14" s="17"/>
      <c r="B14" s="14" t="s">
        <v>20</v>
      </c>
      <c r="C14" s="14">
        <v>1040</v>
      </c>
      <c r="D14" s="18">
        <f>D15+D16+D17</f>
        <v>0.0024</v>
      </c>
      <c r="E14" s="18">
        <v>736.47</v>
      </c>
      <c r="F14" s="18">
        <f aca="true" t="shared" si="2" ref="F14:K14">F15+F16+F17</f>
        <v>-450</v>
      </c>
      <c r="G14" s="19">
        <f t="shared" si="2"/>
        <v>104</v>
      </c>
      <c r="H14" s="18">
        <f t="shared" si="2"/>
        <v>26</v>
      </c>
      <c r="I14" s="18">
        <f t="shared" si="2"/>
        <v>26</v>
      </c>
      <c r="J14" s="18">
        <f t="shared" si="2"/>
        <v>26</v>
      </c>
      <c r="K14" s="18">
        <f t="shared" si="2"/>
        <v>26</v>
      </c>
    </row>
    <row r="15" spans="1:11" ht="12.75">
      <c r="A15" s="17"/>
      <c r="B15" s="17" t="s">
        <v>21</v>
      </c>
      <c r="C15" s="17">
        <v>1041</v>
      </c>
      <c r="D15" s="20">
        <f>2.4/1000</f>
        <v>0.0024</v>
      </c>
      <c r="E15" s="20">
        <v>28.5</v>
      </c>
      <c r="F15" s="20"/>
      <c r="G15" s="21">
        <f>H15+I15+J15+K15</f>
        <v>36</v>
      </c>
      <c r="H15" s="20">
        <v>9</v>
      </c>
      <c r="I15" s="20">
        <v>9</v>
      </c>
      <c r="J15" s="20">
        <v>9</v>
      </c>
      <c r="K15" s="20">
        <v>9</v>
      </c>
    </row>
    <row r="16" spans="1:11" ht="12.75">
      <c r="A16" s="17"/>
      <c r="B16" s="17" t="s">
        <v>22</v>
      </c>
      <c r="C16" s="17">
        <v>1042</v>
      </c>
      <c r="D16" s="20"/>
      <c r="E16" s="20"/>
      <c r="F16" s="20"/>
      <c r="G16" s="21"/>
      <c r="H16" s="20"/>
      <c r="I16" s="20"/>
      <c r="J16" s="20"/>
      <c r="K16" s="20"/>
    </row>
    <row r="17" spans="1:11" ht="12.75">
      <c r="A17" s="17"/>
      <c r="B17" s="17" t="s">
        <v>23</v>
      </c>
      <c r="C17" s="17">
        <v>1043</v>
      </c>
      <c r="D17" s="20">
        <v>0</v>
      </c>
      <c r="E17" s="20">
        <v>707.97</v>
      </c>
      <c r="F17" s="20">
        <v>-450</v>
      </c>
      <c r="G17" s="21">
        <f>H17+I17+J17+K17</f>
        <v>68</v>
      </c>
      <c r="H17" s="20">
        <v>17</v>
      </c>
      <c r="I17" s="20">
        <v>17</v>
      </c>
      <c r="J17" s="20">
        <v>17</v>
      </c>
      <c r="K17" s="20">
        <v>17</v>
      </c>
    </row>
    <row r="18" spans="1:11" ht="12.75">
      <c r="A18" s="17"/>
      <c r="B18" s="14" t="s">
        <v>24</v>
      </c>
      <c r="C18" s="14">
        <v>1050</v>
      </c>
      <c r="D18" s="18">
        <v>211.14</v>
      </c>
      <c r="E18" s="18"/>
      <c r="F18" s="18"/>
      <c r="G18" s="19"/>
      <c r="H18" s="18"/>
      <c r="I18" s="18"/>
      <c r="J18" s="18"/>
      <c r="K18" s="18"/>
    </row>
    <row r="19" spans="1:11" ht="12.75">
      <c r="A19" s="71" t="s">
        <v>2</v>
      </c>
      <c r="B19" s="71" t="s">
        <v>3</v>
      </c>
      <c r="C19" s="62" t="s">
        <v>4</v>
      </c>
      <c r="D19" s="62" t="s">
        <v>25</v>
      </c>
      <c r="E19" s="62" t="s">
        <v>26</v>
      </c>
      <c r="F19" s="62" t="s">
        <v>27</v>
      </c>
      <c r="G19" s="64" t="s">
        <v>28</v>
      </c>
      <c r="H19" s="66" t="s">
        <v>9</v>
      </c>
      <c r="I19" s="67"/>
      <c r="J19" s="67"/>
      <c r="K19" s="68"/>
    </row>
    <row r="20" spans="1:11" ht="30.75" customHeight="1">
      <c r="A20" s="72"/>
      <c r="B20" s="72"/>
      <c r="C20" s="63"/>
      <c r="D20" s="63"/>
      <c r="E20" s="63"/>
      <c r="F20" s="63"/>
      <c r="G20" s="65"/>
      <c r="H20" s="22" t="s">
        <v>10</v>
      </c>
      <c r="I20" s="22" t="s">
        <v>11</v>
      </c>
      <c r="J20" s="22" t="s">
        <v>12</v>
      </c>
      <c r="K20" s="22" t="s">
        <v>13</v>
      </c>
    </row>
    <row r="21" spans="1:11" ht="12.75">
      <c r="A21" s="10"/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11">
        <v>6</v>
      </c>
      <c r="H21" s="9">
        <v>7</v>
      </c>
      <c r="I21" s="9">
        <v>8</v>
      </c>
      <c r="J21" s="9">
        <v>9</v>
      </c>
      <c r="K21" s="9">
        <v>10</v>
      </c>
    </row>
    <row r="22" spans="1:11" ht="12.75">
      <c r="A22" s="17"/>
      <c r="B22" s="23" t="s">
        <v>29</v>
      </c>
      <c r="C22" s="14"/>
      <c r="D22" s="24"/>
      <c r="E22" s="24"/>
      <c r="F22" s="24"/>
      <c r="G22" s="25"/>
      <c r="H22" s="24"/>
      <c r="I22" s="24"/>
      <c r="J22" s="24"/>
      <c r="K22" s="24"/>
    </row>
    <row r="23" spans="1:11" ht="12.75">
      <c r="A23" s="10">
        <v>2111</v>
      </c>
      <c r="B23" s="26" t="s">
        <v>30</v>
      </c>
      <c r="C23" s="10">
        <v>1060</v>
      </c>
      <c r="D23" s="15">
        <f>12966762.86/1000</f>
        <v>12966.762859999999</v>
      </c>
      <c r="E23" s="15">
        <v>17131.58</v>
      </c>
      <c r="F23" s="15">
        <f>-500</f>
        <v>-500</v>
      </c>
      <c r="G23" s="16">
        <f aca="true" t="shared" si="3" ref="G23:G24">H23+I23+J23+K23</f>
        <v>16190.699999999999</v>
      </c>
      <c r="H23" s="15">
        <v>4047.68</v>
      </c>
      <c r="I23" s="15">
        <v>4047.68</v>
      </c>
      <c r="J23" s="15">
        <v>4047.67</v>
      </c>
      <c r="K23" s="15">
        <v>4047.67</v>
      </c>
    </row>
    <row r="24" spans="1:11" ht="12.75">
      <c r="A24" s="10">
        <v>2120</v>
      </c>
      <c r="B24" s="10" t="s">
        <v>31</v>
      </c>
      <c r="C24" s="10">
        <v>1070</v>
      </c>
      <c r="D24" s="15">
        <f>3068173.93/1000</f>
        <v>3068.1739300000004</v>
      </c>
      <c r="E24" s="15">
        <v>3866.67</v>
      </c>
      <c r="F24" s="15">
        <v>-110</v>
      </c>
      <c r="G24" s="16">
        <f t="shared" si="3"/>
        <v>3561.9</v>
      </c>
      <c r="H24" s="15">
        <v>890.47</v>
      </c>
      <c r="I24" s="15">
        <v>890.47</v>
      </c>
      <c r="J24" s="15">
        <v>890.48</v>
      </c>
      <c r="K24" s="15">
        <v>890.48</v>
      </c>
    </row>
    <row r="25" spans="1:11" ht="12.75">
      <c r="A25" s="10">
        <v>2210</v>
      </c>
      <c r="B25" s="10" t="s">
        <v>32</v>
      </c>
      <c r="C25" s="10">
        <v>1080</v>
      </c>
      <c r="D25" s="15">
        <f>D26+D27+D28+D29+D30</f>
        <v>1097.46</v>
      </c>
      <c r="E25" s="15">
        <f>E26+E27+E28+E29+E30</f>
        <v>900</v>
      </c>
      <c r="F25" s="15">
        <f>F26+F27+F28+F29+F30</f>
        <v>-452</v>
      </c>
      <c r="G25" s="16">
        <f>SUM(G26:G30)</f>
        <v>684</v>
      </c>
      <c r="H25" s="15">
        <f>SUM(H26:H30)</f>
        <v>171</v>
      </c>
      <c r="I25" s="15">
        <f>SUM(I26:I30)</f>
        <v>171</v>
      </c>
      <c r="J25" s="15">
        <f>SUM(J26:J30)</f>
        <v>171</v>
      </c>
      <c r="K25" s="15">
        <f>SUM(K26:K30)</f>
        <v>171</v>
      </c>
    </row>
    <row r="26" spans="1:11" ht="12.75">
      <c r="A26" s="17"/>
      <c r="B26" s="17" t="s">
        <v>33</v>
      </c>
      <c r="C26" s="17">
        <v>1081</v>
      </c>
      <c r="D26" s="27">
        <v>421</v>
      </c>
      <c r="E26" s="27">
        <v>466.19</v>
      </c>
      <c r="F26" s="27">
        <v>-176</v>
      </c>
      <c r="G26" s="28">
        <f aca="true" t="shared" si="4" ref="G26:G32">H26+I26+J26+K26</f>
        <v>312</v>
      </c>
      <c r="H26" s="27">
        <v>78</v>
      </c>
      <c r="I26" s="27">
        <v>78</v>
      </c>
      <c r="J26" s="27">
        <v>78</v>
      </c>
      <c r="K26" s="27">
        <v>78</v>
      </c>
    </row>
    <row r="27" spans="1:11" ht="12.75">
      <c r="A27" s="17"/>
      <c r="B27" s="17" t="s">
        <v>34</v>
      </c>
      <c r="C27" s="17">
        <v>1082</v>
      </c>
      <c r="D27" s="27">
        <v>73.72</v>
      </c>
      <c r="E27" s="27">
        <v>74</v>
      </c>
      <c r="F27" s="27">
        <v>-27</v>
      </c>
      <c r="G27" s="28">
        <f t="shared" si="4"/>
        <v>74</v>
      </c>
      <c r="H27" s="27">
        <v>18.5</v>
      </c>
      <c r="I27" s="27">
        <v>18.5</v>
      </c>
      <c r="J27" s="27">
        <v>18.5</v>
      </c>
      <c r="K27" s="27">
        <v>18.5</v>
      </c>
    </row>
    <row r="28" spans="1:11" ht="12.75">
      <c r="A28" s="17"/>
      <c r="B28" s="17" t="s">
        <v>35</v>
      </c>
      <c r="C28" s="17">
        <v>1083</v>
      </c>
      <c r="D28" s="27">
        <f>9.3+257.36+99.63+57.26+25.54</f>
        <v>449.09000000000003</v>
      </c>
      <c r="E28" s="27">
        <v>283</v>
      </c>
      <c r="F28" s="27">
        <v>-217</v>
      </c>
      <c r="G28" s="28">
        <f t="shared" si="4"/>
        <v>208</v>
      </c>
      <c r="H28" s="27">
        <v>52</v>
      </c>
      <c r="I28" s="27">
        <v>52</v>
      </c>
      <c r="J28" s="27">
        <v>52</v>
      </c>
      <c r="K28" s="27">
        <v>52</v>
      </c>
    </row>
    <row r="29" spans="1:11" ht="12.75">
      <c r="A29" s="17"/>
      <c r="B29" s="17" t="s">
        <v>36</v>
      </c>
      <c r="C29" s="17">
        <v>1084</v>
      </c>
      <c r="D29" s="27">
        <v>46.72</v>
      </c>
      <c r="E29" s="27">
        <v>22</v>
      </c>
      <c r="F29" s="27"/>
      <c r="G29" s="28">
        <f t="shared" si="4"/>
        <v>0</v>
      </c>
      <c r="H29" s="27">
        <v>0</v>
      </c>
      <c r="I29" s="27">
        <v>0</v>
      </c>
      <c r="J29" s="27">
        <v>0</v>
      </c>
      <c r="K29" s="27">
        <v>0</v>
      </c>
    </row>
    <row r="30" spans="1:11" ht="12.75">
      <c r="A30" s="17"/>
      <c r="B30" s="17" t="s">
        <v>37</v>
      </c>
      <c r="C30" s="17">
        <v>1085</v>
      </c>
      <c r="D30" s="27">
        <v>106.93</v>
      </c>
      <c r="E30" s="27">
        <v>54.81</v>
      </c>
      <c r="F30" s="27">
        <v>-32</v>
      </c>
      <c r="G30" s="28">
        <f t="shared" si="4"/>
        <v>90</v>
      </c>
      <c r="H30" s="27">
        <v>22.5</v>
      </c>
      <c r="I30" s="27">
        <v>22.5</v>
      </c>
      <c r="J30" s="27">
        <v>22.5</v>
      </c>
      <c r="K30" s="27">
        <v>22.5</v>
      </c>
    </row>
    <row r="31" spans="1:11" ht="12.75">
      <c r="A31" s="10">
        <v>2220</v>
      </c>
      <c r="B31" s="10" t="s">
        <v>38</v>
      </c>
      <c r="C31" s="10">
        <v>1090</v>
      </c>
      <c r="D31" s="15">
        <v>766.45</v>
      </c>
      <c r="E31" s="15">
        <v>380.75</v>
      </c>
      <c r="F31" s="15">
        <v>65</v>
      </c>
      <c r="G31" s="16">
        <f t="shared" si="4"/>
        <v>790</v>
      </c>
      <c r="H31" s="15">
        <v>200</v>
      </c>
      <c r="I31" s="15">
        <v>200</v>
      </c>
      <c r="J31" s="15">
        <v>195</v>
      </c>
      <c r="K31" s="15">
        <v>195</v>
      </c>
    </row>
    <row r="32" spans="1:11" ht="12.75">
      <c r="A32" s="10">
        <v>2230</v>
      </c>
      <c r="B32" s="10" t="s">
        <v>39</v>
      </c>
      <c r="C32" s="10">
        <v>1100</v>
      </c>
      <c r="D32" s="15">
        <v>0</v>
      </c>
      <c r="E32" s="15">
        <f>G32</f>
        <v>0</v>
      </c>
      <c r="F32" s="15">
        <v>0</v>
      </c>
      <c r="G32" s="19">
        <f t="shared" si="4"/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12.75">
      <c r="A33" s="10">
        <v>2240</v>
      </c>
      <c r="B33" s="10" t="s">
        <v>40</v>
      </c>
      <c r="C33" s="10">
        <v>1110</v>
      </c>
      <c r="D33" s="15">
        <f>D34+D35+D36+D37+D38+D39+D40</f>
        <v>821.6899999999999</v>
      </c>
      <c r="E33" s="15">
        <f>E34+E35+E36+E37+E38+E39+E40</f>
        <v>1028.97</v>
      </c>
      <c r="F33" s="15">
        <f>F34+F35+F36+F37+F38+F39+F40</f>
        <v>15</v>
      </c>
      <c r="G33" s="16">
        <f>SUM(G34:G40)</f>
        <v>1006.4</v>
      </c>
      <c r="H33" s="15">
        <f>SUM(H34:H40)</f>
        <v>259.85</v>
      </c>
      <c r="I33" s="15">
        <f>SUM(I34:I40)</f>
        <v>259.35</v>
      </c>
      <c r="J33" s="15">
        <f>SUM(J34:J40)</f>
        <v>285.35</v>
      </c>
      <c r="K33" s="15">
        <f>SUM(K34:K40)</f>
        <v>201.85</v>
      </c>
    </row>
    <row r="34" spans="1:11" ht="12.75">
      <c r="A34" s="17"/>
      <c r="B34" s="17" t="s">
        <v>41</v>
      </c>
      <c r="C34" s="17">
        <v>1111</v>
      </c>
      <c r="D34" s="27">
        <v>199.29</v>
      </c>
      <c r="E34" s="27">
        <v>241.55</v>
      </c>
      <c r="F34" s="27">
        <v>-39</v>
      </c>
      <c r="G34" s="28">
        <f aca="true" t="shared" si="5" ref="G34:G41">H34+I34+J34+K34</f>
        <v>276</v>
      </c>
      <c r="H34" s="27">
        <f>50+28.7</f>
        <v>78.7</v>
      </c>
      <c r="I34" s="27">
        <f>50+28.2</f>
        <v>78.2</v>
      </c>
      <c r="J34" s="27">
        <f>65+36.3</f>
        <v>101.3</v>
      </c>
      <c r="K34" s="27">
        <f>65-47.2</f>
        <v>17.799999999999997</v>
      </c>
    </row>
    <row r="35" spans="1:11" ht="7.5" customHeight="1">
      <c r="A35" s="17"/>
      <c r="B35" s="17" t="s">
        <v>42</v>
      </c>
      <c r="C35" s="17">
        <v>1112</v>
      </c>
      <c r="D35" s="27">
        <v>266.64</v>
      </c>
      <c r="E35" s="27">
        <v>293</v>
      </c>
      <c r="F35" s="27"/>
      <c r="G35" s="28">
        <f t="shared" si="5"/>
        <v>210</v>
      </c>
      <c r="H35" s="27">
        <v>52.5</v>
      </c>
      <c r="I35" s="27">
        <v>52.5</v>
      </c>
      <c r="J35" s="27">
        <v>52.5</v>
      </c>
      <c r="K35" s="27">
        <v>52.5</v>
      </c>
    </row>
    <row r="36" spans="1:11" ht="12.75">
      <c r="A36" s="17"/>
      <c r="B36" s="17" t="s">
        <v>43</v>
      </c>
      <c r="C36" s="17">
        <v>1113</v>
      </c>
      <c r="D36" s="29">
        <f>32.5</f>
        <v>32.5</v>
      </c>
      <c r="E36" s="29">
        <v>74.3</v>
      </c>
      <c r="F36" s="27"/>
      <c r="G36" s="28">
        <f t="shared" si="5"/>
        <v>32</v>
      </c>
      <c r="H36" s="27">
        <v>8</v>
      </c>
      <c r="I36" s="27">
        <v>8</v>
      </c>
      <c r="J36" s="27">
        <v>8</v>
      </c>
      <c r="K36" s="27">
        <v>8</v>
      </c>
    </row>
    <row r="37" spans="1:11" ht="12.75" customHeight="1">
      <c r="A37" s="17"/>
      <c r="B37" s="17" t="s">
        <v>44</v>
      </c>
      <c r="C37" s="17">
        <v>1114</v>
      </c>
      <c r="D37" s="29">
        <v>30.5</v>
      </c>
      <c r="E37" s="29">
        <v>26.2</v>
      </c>
      <c r="F37" s="27"/>
      <c r="G37" s="28">
        <f t="shared" si="5"/>
        <v>29.799999999999997</v>
      </c>
      <c r="H37" s="27">
        <v>7</v>
      </c>
      <c r="I37" s="27">
        <v>7</v>
      </c>
      <c r="J37" s="27">
        <v>7.9</v>
      </c>
      <c r="K37" s="27">
        <v>7.9</v>
      </c>
    </row>
    <row r="38" spans="1:11" ht="51.75" customHeight="1">
      <c r="A38" s="17"/>
      <c r="B38" s="17" t="s">
        <v>45</v>
      </c>
      <c r="C38" s="17">
        <v>1115</v>
      </c>
      <c r="D38" s="29">
        <v>112.91</v>
      </c>
      <c r="E38" s="29">
        <v>181.24</v>
      </c>
      <c r="F38" s="27">
        <v>19</v>
      </c>
      <c r="G38" s="28">
        <f t="shared" si="5"/>
        <v>220</v>
      </c>
      <c r="H38" s="27">
        <v>54</v>
      </c>
      <c r="I38" s="27">
        <v>54</v>
      </c>
      <c r="J38" s="27">
        <v>56</v>
      </c>
      <c r="K38" s="27">
        <v>56</v>
      </c>
    </row>
    <row r="39" spans="1:11" ht="12.75">
      <c r="A39" s="17"/>
      <c r="B39" s="17" t="s">
        <v>46</v>
      </c>
      <c r="C39" s="17">
        <v>1116</v>
      </c>
      <c r="D39" s="29">
        <f>136.86</f>
        <v>136.86</v>
      </c>
      <c r="E39" s="29">
        <v>165.37</v>
      </c>
      <c r="F39" s="27">
        <v>35</v>
      </c>
      <c r="G39" s="28">
        <f t="shared" si="5"/>
        <v>225.4</v>
      </c>
      <c r="H39" s="27">
        <v>56.35</v>
      </c>
      <c r="I39" s="27">
        <v>56.35</v>
      </c>
      <c r="J39" s="27">
        <v>56.35</v>
      </c>
      <c r="K39" s="27">
        <v>56.35</v>
      </c>
    </row>
    <row r="40" spans="1:11" s="30" customFormat="1" ht="13.8">
      <c r="A40" s="17"/>
      <c r="B40" s="17" t="s">
        <v>47</v>
      </c>
      <c r="C40" s="17">
        <v>1117</v>
      </c>
      <c r="D40" s="29">
        <f>41.47+1.52</f>
        <v>42.99</v>
      </c>
      <c r="E40" s="29">
        <v>47.31</v>
      </c>
      <c r="F40" s="27"/>
      <c r="G40" s="28">
        <f t="shared" si="5"/>
        <v>13.2</v>
      </c>
      <c r="H40" s="27">
        <v>3.3</v>
      </c>
      <c r="I40" s="27">
        <v>3.3</v>
      </c>
      <c r="J40" s="27">
        <v>3.3</v>
      </c>
      <c r="K40" s="27">
        <v>3.3</v>
      </c>
    </row>
    <row r="41" spans="1:11" s="30" customFormat="1" ht="12.75">
      <c r="A41" s="10">
        <v>2250</v>
      </c>
      <c r="B41" s="10" t="s">
        <v>48</v>
      </c>
      <c r="C41" s="10">
        <v>1120</v>
      </c>
      <c r="D41" s="15">
        <v>42.6</v>
      </c>
      <c r="E41" s="15">
        <v>35</v>
      </c>
      <c r="F41" s="15">
        <v>0</v>
      </c>
      <c r="G41" s="16">
        <f t="shared" si="5"/>
        <v>10</v>
      </c>
      <c r="H41" s="15">
        <v>2.5</v>
      </c>
      <c r="I41" s="15">
        <v>2.5</v>
      </c>
      <c r="J41" s="15">
        <v>2.5</v>
      </c>
      <c r="K41" s="15">
        <v>2.5</v>
      </c>
    </row>
    <row r="42" spans="1:11" ht="12.75">
      <c r="A42" s="10">
        <v>2270</v>
      </c>
      <c r="B42" s="10" t="s">
        <v>49</v>
      </c>
      <c r="C42" s="10">
        <v>1130</v>
      </c>
      <c r="D42" s="15">
        <f>D43+D44+D45+D46+D47</f>
        <v>648.59</v>
      </c>
      <c r="E42" s="15">
        <f>E43+E44+E45+E46+E47</f>
        <v>1034</v>
      </c>
      <c r="F42" s="15">
        <f>F43+F44+F45+F46+F47</f>
        <v>-300</v>
      </c>
      <c r="G42" s="16">
        <f>SUM(G43:G47)</f>
        <v>967</v>
      </c>
      <c r="H42" s="15">
        <f>SUM(H43:H47)</f>
        <v>277</v>
      </c>
      <c r="I42" s="15">
        <f>SUM(I43:I47)</f>
        <v>279</v>
      </c>
      <c r="J42" s="15">
        <f>SUM(J43:J47)</f>
        <v>143</v>
      </c>
      <c r="K42" s="15">
        <f>SUM(K43:K47)</f>
        <v>268</v>
      </c>
    </row>
    <row r="43" spans="1:11" ht="12.75">
      <c r="A43" s="17">
        <v>2271</v>
      </c>
      <c r="B43" s="17" t="s">
        <v>50</v>
      </c>
      <c r="C43" s="17">
        <v>1131</v>
      </c>
      <c r="D43" s="20">
        <v>59.82</v>
      </c>
      <c r="E43" s="20">
        <v>244.5</v>
      </c>
      <c r="F43" s="20"/>
      <c r="G43" s="21">
        <f aca="true" t="shared" si="6" ref="G43:G51">H43+I43+J43+K43</f>
        <v>331</v>
      </c>
      <c r="H43" s="20">
        <v>150</v>
      </c>
      <c r="I43" s="20">
        <v>40</v>
      </c>
      <c r="J43" s="20">
        <v>0</v>
      </c>
      <c r="K43" s="20">
        <v>141</v>
      </c>
    </row>
    <row r="44" spans="1:11" ht="12.75">
      <c r="A44" s="17">
        <v>2272</v>
      </c>
      <c r="B44" s="17" t="s">
        <v>51</v>
      </c>
      <c r="C44" s="17">
        <v>1132</v>
      </c>
      <c r="D44" s="20">
        <v>18.47</v>
      </c>
      <c r="E44" s="20">
        <v>54</v>
      </c>
      <c r="F44" s="20">
        <v>-30</v>
      </c>
      <c r="G44" s="21">
        <f t="shared" si="6"/>
        <v>28</v>
      </c>
      <c r="H44" s="20">
        <v>7</v>
      </c>
      <c r="I44" s="20">
        <v>7</v>
      </c>
      <c r="J44" s="20">
        <v>7</v>
      </c>
      <c r="K44" s="20">
        <v>7</v>
      </c>
    </row>
    <row r="45" spans="1:11" ht="12.75">
      <c r="A45" s="17">
        <v>2273</v>
      </c>
      <c r="B45" s="17" t="s">
        <v>52</v>
      </c>
      <c r="C45" s="17">
        <v>1133</v>
      </c>
      <c r="D45" s="20">
        <v>199.45</v>
      </c>
      <c r="E45" s="20">
        <v>470.5</v>
      </c>
      <c r="F45" s="20">
        <v>-200</v>
      </c>
      <c r="G45" s="21">
        <f t="shared" si="6"/>
        <v>265</v>
      </c>
      <c r="H45" s="20">
        <f>80</f>
        <v>80</v>
      </c>
      <c r="I45" s="20">
        <f>52</f>
        <v>52</v>
      </c>
      <c r="J45" s="20">
        <f>53</f>
        <v>53</v>
      </c>
      <c r="K45" s="20">
        <v>80</v>
      </c>
    </row>
    <row r="46" spans="1:11" ht="12.75">
      <c r="A46" s="17">
        <v>2274</v>
      </c>
      <c r="B46" s="17" t="s">
        <v>53</v>
      </c>
      <c r="C46" s="17">
        <v>1134</v>
      </c>
      <c r="D46" s="20">
        <v>51.42</v>
      </c>
      <c r="E46" s="20"/>
      <c r="F46" s="20"/>
      <c r="G46" s="21"/>
      <c r="H46" s="20"/>
      <c r="I46" s="20"/>
      <c r="J46" s="20"/>
      <c r="K46" s="20"/>
    </row>
    <row r="47" spans="1:11" ht="12.75">
      <c r="A47" s="17">
        <v>2275</v>
      </c>
      <c r="B47" s="17" t="s">
        <v>54</v>
      </c>
      <c r="C47" s="17">
        <v>1135</v>
      </c>
      <c r="D47" s="20">
        <v>319.43</v>
      </c>
      <c r="E47" s="20">
        <v>265</v>
      </c>
      <c r="F47" s="20">
        <v>-70</v>
      </c>
      <c r="G47" s="21">
        <f t="shared" si="6"/>
        <v>343</v>
      </c>
      <c r="H47" s="20">
        <f>40</f>
        <v>40</v>
      </c>
      <c r="I47" s="20">
        <v>180</v>
      </c>
      <c r="J47" s="20">
        <v>83</v>
      </c>
      <c r="K47" s="20">
        <v>40</v>
      </c>
    </row>
    <row r="48" spans="1:11" ht="26.4">
      <c r="A48" s="10">
        <v>2282</v>
      </c>
      <c r="B48" s="31" t="s">
        <v>55</v>
      </c>
      <c r="C48" s="10">
        <v>1140</v>
      </c>
      <c r="D48" s="15">
        <v>7.39</v>
      </c>
      <c r="E48" s="15">
        <v>47.5</v>
      </c>
      <c r="F48" s="15">
        <v>0</v>
      </c>
      <c r="G48" s="16">
        <f t="shared" si="6"/>
        <v>50</v>
      </c>
      <c r="H48" s="15">
        <v>5</v>
      </c>
      <c r="I48" s="15">
        <v>5</v>
      </c>
      <c r="J48" s="15">
        <v>30</v>
      </c>
      <c r="K48" s="15">
        <v>10</v>
      </c>
    </row>
    <row r="49" spans="1:11" ht="12.75">
      <c r="A49" s="17">
        <v>2710</v>
      </c>
      <c r="B49" s="32" t="s">
        <v>56</v>
      </c>
      <c r="C49" s="10">
        <v>1150</v>
      </c>
      <c r="D49" s="15">
        <v>0</v>
      </c>
      <c r="E49" s="15">
        <v>0</v>
      </c>
      <c r="F49" s="15">
        <v>0</v>
      </c>
      <c r="G49" s="16">
        <v>0</v>
      </c>
      <c r="H49" s="15">
        <f>F49/4</f>
        <v>0</v>
      </c>
      <c r="I49" s="15">
        <f>F49/4</f>
        <v>0</v>
      </c>
      <c r="J49" s="15">
        <f>F49/4</f>
        <v>0</v>
      </c>
      <c r="K49" s="15">
        <f>F49/4</f>
        <v>0</v>
      </c>
    </row>
    <row r="50" spans="1:11" ht="12.75">
      <c r="A50" s="10">
        <v>2800</v>
      </c>
      <c r="B50" s="31" t="s">
        <v>57</v>
      </c>
      <c r="C50" s="10">
        <v>1160</v>
      </c>
      <c r="D50" s="15">
        <v>2.5</v>
      </c>
      <c r="E50" s="15">
        <v>4</v>
      </c>
      <c r="F50" s="15">
        <v>-1</v>
      </c>
      <c r="G50" s="16">
        <f t="shared" si="6"/>
        <v>30</v>
      </c>
      <c r="H50" s="15">
        <v>2.5</v>
      </c>
      <c r="I50" s="15">
        <v>1</v>
      </c>
      <c r="J50" s="15">
        <v>24</v>
      </c>
      <c r="K50" s="15">
        <v>2.5</v>
      </c>
    </row>
    <row r="51" spans="1:11" s="30" customFormat="1" ht="12.75" customHeight="1">
      <c r="A51" s="10">
        <v>3000</v>
      </c>
      <c r="B51" s="33" t="s">
        <v>58</v>
      </c>
      <c r="C51" s="10">
        <v>1170</v>
      </c>
      <c r="D51" s="15">
        <v>589.76</v>
      </c>
      <c r="E51" s="15">
        <v>40</v>
      </c>
      <c r="F51" s="15">
        <v>43</v>
      </c>
      <c r="G51" s="16">
        <f t="shared" si="6"/>
        <v>0</v>
      </c>
      <c r="H51" s="15">
        <v>0</v>
      </c>
      <c r="I51" s="15">
        <v>0</v>
      </c>
      <c r="J51" s="15">
        <v>0</v>
      </c>
      <c r="K51" s="15">
        <v>0</v>
      </c>
    </row>
    <row r="52" spans="1:11" s="30" customFormat="1" ht="53.25" customHeight="1">
      <c r="A52" s="10"/>
      <c r="B52" s="31" t="s">
        <v>59</v>
      </c>
      <c r="C52" s="10">
        <v>1180</v>
      </c>
      <c r="D52" s="15">
        <v>0</v>
      </c>
      <c r="E52" s="15">
        <v>0</v>
      </c>
      <c r="F52" s="15">
        <v>0</v>
      </c>
      <c r="G52" s="16">
        <v>0</v>
      </c>
      <c r="H52" s="15">
        <v>0</v>
      </c>
      <c r="I52" s="15">
        <v>0</v>
      </c>
      <c r="J52" s="15">
        <v>0</v>
      </c>
      <c r="K52" s="15">
        <v>0</v>
      </c>
    </row>
    <row r="53" spans="1:11" s="30" customFormat="1" ht="12.75">
      <c r="A53" s="10"/>
      <c r="B53" s="31" t="s">
        <v>60</v>
      </c>
      <c r="C53" s="10">
        <v>1190</v>
      </c>
      <c r="D53" s="15">
        <f aca="true" t="shared" si="7" ref="D53:K53">D9</f>
        <v>19724.06855</v>
      </c>
      <c r="E53" s="15">
        <f t="shared" si="7"/>
        <v>24468.47</v>
      </c>
      <c r="F53" s="15">
        <f t="shared" si="7"/>
        <v>-1240</v>
      </c>
      <c r="G53" s="16">
        <f t="shared" si="7"/>
        <v>23290</v>
      </c>
      <c r="H53" s="15">
        <f t="shared" si="7"/>
        <v>5856</v>
      </c>
      <c r="I53" s="15">
        <f t="shared" si="7"/>
        <v>5856</v>
      </c>
      <c r="J53" s="15">
        <f t="shared" si="7"/>
        <v>5789</v>
      </c>
      <c r="K53" s="15">
        <f t="shared" si="7"/>
        <v>5789</v>
      </c>
    </row>
    <row r="54" spans="1:11" s="30" customFormat="1" ht="12.75">
      <c r="A54" s="10"/>
      <c r="B54" s="31" t="s">
        <v>61</v>
      </c>
      <c r="C54" s="10">
        <v>1200</v>
      </c>
      <c r="D54" s="15">
        <f aca="true" t="shared" si="8" ref="D54:K54">D51+D48+D42+D41+D33+D32+D31+D25+D24+D23+D49+D50+D52</f>
        <v>20011.37679</v>
      </c>
      <c r="E54" s="15">
        <f t="shared" si="8"/>
        <v>24468.47</v>
      </c>
      <c r="F54" s="15">
        <f t="shared" si="8"/>
        <v>-1240</v>
      </c>
      <c r="G54" s="16">
        <f t="shared" si="8"/>
        <v>23290</v>
      </c>
      <c r="H54" s="15">
        <f t="shared" si="8"/>
        <v>5856</v>
      </c>
      <c r="I54" s="15">
        <f t="shared" si="8"/>
        <v>5856</v>
      </c>
      <c r="J54" s="15">
        <f t="shared" si="8"/>
        <v>5789</v>
      </c>
      <c r="K54" s="15">
        <f t="shared" si="8"/>
        <v>5789</v>
      </c>
    </row>
    <row r="55" spans="1:11" ht="12.75">
      <c r="A55" s="10"/>
      <c r="B55" s="31" t="s">
        <v>62</v>
      </c>
      <c r="C55" s="34">
        <v>1201</v>
      </c>
      <c r="D55" s="15"/>
      <c r="E55" s="15"/>
      <c r="F55" s="15"/>
      <c r="G55" s="21"/>
      <c r="H55" s="20"/>
      <c r="I55" s="20"/>
      <c r="J55" s="20"/>
      <c r="K55" s="20"/>
    </row>
    <row r="56" spans="1:11" ht="12.75">
      <c r="A56" s="10"/>
      <c r="B56" s="31" t="s">
        <v>63</v>
      </c>
      <c r="C56" s="34">
        <v>1202</v>
      </c>
      <c r="D56" s="15"/>
      <c r="E56" s="15"/>
      <c r="F56" s="15"/>
      <c r="G56" s="21"/>
      <c r="H56" s="20"/>
      <c r="I56" s="20"/>
      <c r="J56" s="20"/>
      <c r="K56" s="20"/>
    </row>
    <row r="57" spans="1:11" ht="12.75">
      <c r="A57" s="10"/>
      <c r="B57" s="31" t="s">
        <v>64</v>
      </c>
      <c r="C57" s="10">
        <v>1210</v>
      </c>
      <c r="D57" s="15">
        <f aca="true" t="shared" si="9" ref="D57:K57">D53-D54</f>
        <v>-287.3082399999985</v>
      </c>
      <c r="E57" s="15">
        <f t="shared" si="9"/>
        <v>0</v>
      </c>
      <c r="F57" s="15">
        <f t="shared" si="9"/>
        <v>0</v>
      </c>
      <c r="G57" s="16">
        <f t="shared" si="9"/>
        <v>0</v>
      </c>
      <c r="H57" s="15">
        <f t="shared" si="9"/>
        <v>0</v>
      </c>
      <c r="I57" s="15">
        <f t="shared" si="9"/>
        <v>0</v>
      </c>
      <c r="J57" s="15">
        <f t="shared" si="9"/>
        <v>0</v>
      </c>
      <c r="K57" s="15">
        <f t="shared" si="9"/>
        <v>0</v>
      </c>
    </row>
    <row r="58" spans="1:11" ht="12.75">
      <c r="A58" s="10"/>
      <c r="B58" s="35" t="s">
        <v>65</v>
      </c>
      <c r="C58" s="12">
        <v>2000</v>
      </c>
      <c r="D58" s="36"/>
      <c r="E58" s="36"/>
      <c r="F58" s="36"/>
      <c r="G58" s="16"/>
      <c r="H58" s="36"/>
      <c r="I58" s="36"/>
      <c r="J58" s="36"/>
      <c r="K58" s="36"/>
    </row>
    <row r="59" spans="1:11" ht="13.8">
      <c r="A59" s="17"/>
      <c r="B59" s="32" t="s">
        <v>66</v>
      </c>
      <c r="C59" s="17">
        <v>2010</v>
      </c>
      <c r="D59" s="1">
        <v>5816.01</v>
      </c>
      <c r="E59" s="1">
        <v>7198.75</v>
      </c>
      <c r="F59" s="1">
        <v>-201</v>
      </c>
      <c r="G59" s="16">
        <v>6480.23</v>
      </c>
      <c r="H59" s="1">
        <v>1620.25</v>
      </c>
      <c r="I59" s="1">
        <v>1619.85</v>
      </c>
      <c r="J59" s="1">
        <v>1619.06</v>
      </c>
      <c r="K59" s="1">
        <v>1619.06</v>
      </c>
    </row>
    <row r="60" spans="1:11" ht="12.75">
      <c r="A60" s="17"/>
      <c r="B60" s="32" t="s">
        <v>67</v>
      </c>
      <c r="C60" s="17"/>
      <c r="D60" s="20"/>
      <c r="E60" s="20"/>
      <c r="F60" s="20"/>
      <c r="G60" s="21"/>
      <c r="H60" s="20"/>
      <c r="I60" s="20"/>
      <c r="J60" s="20"/>
      <c r="K60" s="20"/>
    </row>
    <row r="61" spans="1:11" ht="12.75">
      <c r="A61" s="17"/>
      <c r="B61" s="32" t="s">
        <v>68</v>
      </c>
      <c r="C61" s="17"/>
      <c r="D61" s="15">
        <v>2550.94</v>
      </c>
      <c r="E61" s="15">
        <f>E23*18/100</f>
        <v>3083.6844000000006</v>
      </c>
      <c r="F61" s="15">
        <f>F23*18/100</f>
        <v>-90</v>
      </c>
      <c r="G61" s="16">
        <f aca="true" t="shared" si="10" ref="G61:G63">H61+I61+J61+K61</f>
        <v>2914.326</v>
      </c>
      <c r="H61" s="20">
        <f>H23*18/100</f>
        <v>728.5823999999999</v>
      </c>
      <c r="I61" s="20">
        <f>I23*18/100</f>
        <v>728.5823999999999</v>
      </c>
      <c r="J61" s="20">
        <f>J23*18/100</f>
        <v>728.5806</v>
      </c>
      <c r="K61" s="20">
        <f>K23*18/100</f>
        <v>728.5806</v>
      </c>
    </row>
    <row r="62" spans="1:11" ht="12.75">
      <c r="A62" s="17"/>
      <c r="B62" s="32" t="s">
        <v>69</v>
      </c>
      <c r="C62" s="17"/>
      <c r="D62" s="15">
        <v>2.5</v>
      </c>
      <c r="E62" s="15">
        <v>4</v>
      </c>
      <c r="F62" s="15">
        <v>-1</v>
      </c>
      <c r="G62" s="16">
        <f t="shared" si="10"/>
        <v>4</v>
      </c>
      <c r="H62" s="20">
        <v>1.2</v>
      </c>
      <c r="I62" s="20">
        <v>0.8</v>
      </c>
      <c r="J62" s="20">
        <v>0</v>
      </c>
      <c r="K62" s="20">
        <v>2</v>
      </c>
    </row>
    <row r="63" spans="1:11" ht="12.75">
      <c r="A63" s="17"/>
      <c r="B63" s="32" t="s">
        <v>70</v>
      </c>
      <c r="C63" s="17"/>
      <c r="D63" s="20"/>
      <c r="E63" s="20"/>
      <c r="F63" s="20"/>
      <c r="G63" s="16">
        <f t="shared" si="10"/>
        <v>0</v>
      </c>
      <c r="H63" s="20"/>
      <c r="I63" s="20"/>
      <c r="J63" s="20"/>
      <c r="K63" s="20"/>
    </row>
    <row r="64" spans="1:11" ht="12.75">
      <c r="A64" s="71" t="s">
        <v>2</v>
      </c>
      <c r="B64" s="71" t="s">
        <v>3</v>
      </c>
      <c r="C64" s="62" t="s">
        <v>4</v>
      </c>
      <c r="D64" s="62" t="s">
        <v>5</v>
      </c>
      <c r="E64" s="62" t="s">
        <v>6</v>
      </c>
      <c r="F64" s="62" t="s">
        <v>27</v>
      </c>
      <c r="G64" s="64" t="s">
        <v>28</v>
      </c>
      <c r="H64" s="66" t="s">
        <v>9</v>
      </c>
      <c r="I64" s="67"/>
      <c r="J64" s="67"/>
      <c r="K64" s="68"/>
    </row>
    <row r="65" spans="1:11" ht="12.75">
      <c r="A65" s="72"/>
      <c r="B65" s="72"/>
      <c r="C65" s="63"/>
      <c r="D65" s="63"/>
      <c r="E65" s="63"/>
      <c r="F65" s="63"/>
      <c r="G65" s="65"/>
      <c r="H65" s="22" t="s">
        <v>10</v>
      </c>
      <c r="I65" s="22" t="s">
        <v>11</v>
      </c>
      <c r="J65" s="22" t="s">
        <v>12</v>
      </c>
      <c r="K65" s="22" t="s">
        <v>13</v>
      </c>
    </row>
    <row r="66" spans="1:11" ht="12.75">
      <c r="A66" s="17"/>
      <c r="B66" s="24">
        <v>1</v>
      </c>
      <c r="C66" s="24">
        <v>2</v>
      </c>
      <c r="D66" s="24">
        <v>3</v>
      </c>
      <c r="E66" s="24">
        <v>4</v>
      </c>
      <c r="F66" s="24">
        <v>5</v>
      </c>
      <c r="G66" s="25">
        <v>6</v>
      </c>
      <c r="H66" s="24">
        <v>7</v>
      </c>
      <c r="I66" s="24">
        <v>8</v>
      </c>
      <c r="J66" s="24">
        <v>9</v>
      </c>
      <c r="K66" s="24">
        <v>10</v>
      </c>
    </row>
    <row r="67" spans="1:11" ht="12.75">
      <c r="A67" s="17"/>
      <c r="B67" s="24"/>
      <c r="C67" s="24"/>
      <c r="D67" s="24"/>
      <c r="E67" s="24"/>
      <c r="F67" s="24"/>
      <c r="G67" s="25"/>
      <c r="H67" s="24"/>
      <c r="I67" s="24"/>
      <c r="J67" s="24"/>
      <c r="K67" s="24"/>
    </row>
    <row r="68" spans="1:11" ht="12.75">
      <c r="A68" s="10"/>
      <c r="B68" s="37" t="s">
        <v>71</v>
      </c>
      <c r="C68" s="10">
        <v>3000</v>
      </c>
      <c r="D68" s="38">
        <f>D70</f>
        <v>105</v>
      </c>
      <c r="E68" s="38">
        <v>0</v>
      </c>
      <c r="F68" s="38">
        <f>F70</f>
        <v>43</v>
      </c>
      <c r="G68" s="39">
        <v>0</v>
      </c>
      <c r="H68" s="38">
        <v>0</v>
      </c>
      <c r="I68" s="38">
        <v>0</v>
      </c>
      <c r="J68" s="38">
        <v>0</v>
      </c>
      <c r="K68" s="38">
        <f>K70</f>
        <v>43</v>
      </c>
    </row>
    <row r="69" spans="1:11" ht="12.75">
      <c r="A69" s="10"/>
      <c r="B69" s="31"/>
      <c r="C69" s="10"/>
      <c r="D69" s="38"/>
      <c r="E69" s="38"/>
      <c r="F69" s="38"/>
      <c r="G69" s="40"/>
      <c r="H69" s="41"/>
      <c r="I69" s="41"/>
      <c r="J69" s="41"/>
      <c r="K69" s="41"/>
    </row>
    <row r="70" spans="1:11" ht="12.75">
      <c r="A70" s="17"/>
      <c r="B70" s="31" t="s">
        <v>72</v>
      </c>
      <c r="C70" s="10">
        <v>3010</v>
      </c>
      <c r="D70" s="38">
        <f aca="true" t="shared" si="11" ref="D70:K70">D71</f>
        <v>105</v>
      </c>
      <c r="E70" s="38">
        <f t="shared" si="11"/>
        <v>43</v>
      </c>
      <c r="F70" s="38">
        <f t="shared" si="11"/>
        <v>43</v>
      </c>
      <c r="G70" s="39">
        <f t="shared" si="11"/>
        <v>43</v>
      </c>
      <c r="H70" s="38">
        <f t="shared" si="11"/>
        <v>0</v>
      </c>
      <c r="I70" s="38">
        <f t="shared" si="11"/>
        <v>0</v>
      </c>
      <c r="J70" s="38">
        <f t="shared" si="11"/>
        <v>0</v>
      </c>
      <c r="K70" s="38">
        <f t="shared" si="11"/>
        <v>43</v>
      </c>
    </row>
    <row r="71" spans="1:11" ht="12.75">
      <c r="A71" s="17"/>
      <c r="B71" s="32" t="s">
        <v>73</v>
      </c>
      <c r="C71" s="17">
        <v>3011</v>
      </c>
      <c r="D71" s="41">
        <v>105</v>
      </c>
      <c r="E71" s="41">
        <f>G71</f>
        <v>43</v>
      </c>
      <c r="F71" s="41">
        <v>43</v>
      </c>
      <c r="G71" s="40">
        <f>H71+I71+J71+K71</f>
        <v>43</v>
      </c>
      <c r="H71" s="41">
        <v>0</v>
      </c>
      <c r="I71" s="41">
        <v>0</v>
      </c>
      <c r="J71" s="41">
        <v>0</v>
      </c>
      <c r="K71" s="41">
        <v>43</v>
      </c>
    </row>
    <row r="72" spans="1:11" ht="12.75">
      <c r="A72" s="17"/>
      <c r="B72" s="32"/>
      <c r="C72" s="17"/>
      <c r="D72" s="41"/>
      <c r="E72" s="41"/>
      <c r="F72" s="41"/>
      <c r="G72" s="40"/>
      <c r="H72" s="41"/>
      <c r="I72" s="41"/>
      <c r="J72" s="41"/>
      <c r="K72" s="41"/>
    </row>
    <row r="73" spans="1:11" ht="12.75">
      <c r="A73" s="10"/>
      <c r="B73" s="2" t="s">
        <v>74</v>
      </c>
      <c r="C73" s="10">
        <v>3020</v>
      </c>
      <c r="D73" s="38">
        <f aca="true" t="shared" si="12" ref="D73:K73">D74+D75+D76+D77</f>
        <v>484.76</v>
      </c>
      <c r="E73" s="38">
        <f t="shared" si="12"/>
        <v>83</v>
      </c>
      <c r="F73" s="38">
        <f t="shared" si="12"/>
        <v>43</v>
      </c>
      <c r="G73" s="39">
        <f t="shared" si="12"/>
        <v>83</v>
      </c>
      <c r="H73" s="38">
        <f t="shared" si="12"/>
        <v>40</v>
      </c>
      <c r="I73" s="38">
        <f t="shared" si="12"/>
        <v>0</v>
      </c>
      <c r="J73" s="38">
        <f t="shared" si="12"/>
        <v>0</v>
      </c>
      <c r="K73" s="38">
        <f t="shared" si="12"/>
        <v>43</v>
      </c>
    </row>
    <row r="74" spans="1:11" ht="12.75">
      <c r="A74" s="17"/>
      <c r="B74" s="32" t="s">
        <v>75</v>
      </c>
      <c r="C74" s="17">
        <v>3021</v>
      </c>
      <c r="D74" s="41"/>
      <c r="E74" s="41"/>
      <c r="F74" s="41"/>
      <c r="G74" s="40"/>
      <c r="H74" s="41"/>
      <c r="I74" s="41"/>
      <c r="J74" s="41"/>
      <c r="K74" s="41"/>
    </row>
    <row r="75" spans="1:11" ht="12.75">
      <c r="A75" s="17"/>
      <c r="B75" s="32" t="s">
        <v>76</v>
      </c>
      <c r="C75" s="17">
        <v>3022</v>
      </c>
      <c r="D75" s="41">
        <v>190.47</v>
      </c>
      <c r="E75" s="41">
        <f>G75</f>
        <v>43</v>
      </c>
      <c r="F75" s="41">
        <v>43</v>
      </c>
      <c r="G75" s="40">
        <f>H75+I75+J75+K75</f>
        <v>43</v>
      </c>
      <c r="H75" s="41">
        <v>0</v>
      </c>
      <c r="I75" s="41">
        <v>0</v>
      </c>
      <c r="J75" s="41">
        <v>0</v>
      </c>
      <c r="K75" s="41">
        <v>43</v>
      </c>
    </row>
    <row r="76" spans="1:11" ht="26.4">
      <c r="A76" s="17"/>
      <c r="B76" s="32" t="s">
        <v>77</v>
      </c>
      <c r="C76" s="17">
        <v>3023</v>
      </c>
      <c r="D76" s="41">
        <v>294.29</v>
      </c>
      <c r="E76" s="41">
        <v>40</v>
      </c>
      <c r="F76" s="41">
        <v>0</v>
      </c>
      <c r="G76" s="40">
        <f aca="true" t="shared" si="13" ref="G76:G77">E76</f>
        <v>40</v>
      </c>
      <c r="H76" s="41">
        <v>40</v>
      </c>
      <c r="I76" s="41">
        <v>0</v>
      </c>
      <c r="J76" s="41">
        <v>0</v>
      </c>
      <c r="K76" s="41">
        <v>0</v>
      </c>
    </row>
    <row r="77" spans="1:11" ht="12.75">
      <c r="A77" s="17"/>
      <c r="B77" s="32" t="s">
        <v>78</v>
      </c>
      <c r="C77" s="17">
        <v>3024</v>
      </c>
      <c r="D77" s="41"/>
      <c r="E77" s="41"/>
      <c r="F77" s="41"/>
      <c r="G77" s="40">
        <f t="shared" si="13"/>
        <v>0</v>
      </c>
      <c r="H77" s="41">
        <f>G77/4</f>
        <v>0</v>
      </c>
      <c r="I77" s="41">
        <f>G77/4</f>
        <v>0</v>
      </c>
      <c r="J77" s="41">
        <f>G77/4</f>
        <v>0</v>
      </c>
      <c r="K77" s="41">
        <f>G77/4</f>
        <v>0</v>
      </c>
    </row>
    <row r="78" spans="1:11" ht="12.75">
      <c r="A78" s="17"/>
      <c r="B78" s="32"/>
      <c r="C78" s="17"/>
      <c r="D78" s="41"/>
      <c r="E78" s="41"/>
      <c r="F78" s="41"/>
      <c r="G78" s="40"/>
      <c r="H78" s="41"/>
      <c r="I78" s="41"/>
      <c r="J78" s="41"/>
      <c r="K78" s="41"/>
    </row>
    <row r="79" spans="1:11" ht="12.75">
      <c r="A79" s="17"/>
      <c r="B79" s="31" t="s">
        <v>79</v>
      </c>
      <c r="C79" s="10">
        <v>3030</v>
      </c>
      <c r="D79" s="38">
        <v>6119.04</v>
      </c>
      <c r="E79" s="38">
        <v>6119.04</v>
      </c>
      <c r="F79" s="38">
        <v>7006.39</v>
      </c>
      <c r="G79" s="39">
        <f>F79+E79</f>
        <v>13125.43</v>
      </c>
      <c r="H79" s="38">
        <f>G79</f>
        <v>13125.43</v>
      </c>
      <c r="I79" s="38">
        <f>H79</f>
        <v>13125.43</v>
      </c>
      <c r="J79" s="38">
        <f>I79</f>
        <v>13125.43</v>
      </c>
      <c r="K79" s="38">
        <f>J79</f>
        <v>13125.43</v>
      </c>
    </row>
    <row r="80" spans="1:11" ht="25.5" customHeight="1">
      <c r="A80" s="17"/>
      <c r="B80" s="31"/>
      <c r="C80" s="10"/>
      <c r="D80" s="38"/>
      <c r="E80" s="38"/>
      <c r="F80" s="38"/>
      <c r="G80" s="40"/>
      <c r="H80" s="41"/>
      <c r="I80" s="41"/>
      <c r="J80" s="41"/>
      <c r="K80" s="41"/>
    </row>
    <row r="81" spans="1:11" ht="12.75">
      <c r="A81" s="10"/>
      <c r="B81" s="42" t="s">
        <v>80</v>
      </c>
      <c r="C81" s="10">
        <v>4000</v>
      </c>
      <c r="D81" s="38">
        <f>D83+D88+D90+D95</f>
        <v>13.07</v>
      </c>
      <c r="E81" s="38">
        <f>E83+E88+E90+E95</f>
        <v>727.97</v>
      </c>
      <c r="F81" s="38">
        <f>F83+F88+F90+F95</f>
        <v>-466</v>
      </c>
      <c r="G81" s="39">
        <f>E81</f>
        <v>727.97</v>
      </c>
      <c r="H81" s="38">
        <f>H88</f>
        <v>17</v>
      </c>
      <c r="I81" s="38">
        <f>I88</f>
        <v>17</v>
      </c>
      <c r="J81" s="38">
        <f>J88</f>
        <v>17</v>
      </c>
      <c r="K81" s="38">
        <f>K88</f>
        <v>17</v>
      </c>
    </row>
    <row r="82" spans="1:11" ht="12.75">
      <c r="A82" s="10"/>
      <c r="B82" s="31"/>
      <c r="C82" s="10"/>
      <c r="D82" s="38"/>
      <c r="E82" s="38"/>
      <c r="F82" s="38"/>
      <c r="G82" s="40"/>
      <c r="H82" s="41"/>
      <c r="I82" s="41"/>
      <c r="J82" s="41"/>
      <c r="K82" s="41"/>
    </row>
    <row r="83" spans="1:11" ht="12.75">
      <c r="A83" s="17"/>
      <c r="B83" s="43" t="s">
        <v>81</v>
      </c>
      <c r="C83" s="14">
        <v>4010</v>
      </c>
      <c r="D83" s="44">
        <f>D84+D85+D86</f>
        <v>5</v>
      </c>
      <c r="E83" s="44">
        <f>E84+E85+E86</f>
        <v>20</v>
      </c>
      <c r="F83" s="44">
        <f>F84+F85+F86</f>
        <v>-16</v>
      </c>
      <c r="G83" s="45">
        <f>G86</f>
        <v>4</v>
      </c>
      <c r="H83" s="44">
        <f>H86</f>
        <v>1</v>
      </c>
      <c r="I83" s="44">
        <f>I86</f>
        <v>1</v>
      </c>
      <c r="J83" s="44">
        <f>J86</f>
        <v>1</v>
      </c>
      <c r="K83" s="44">
        <f>K86</f>
        <v>1</v>
      </c>
    </row>
    <row r="84" spans="1:11" ht="12.75">
      <c r="A84" s="17"/>
      <c r="B84" s="32" t="s">
        <v>82</v>
      </c>
      <c r="C84" s="17">
        <v>4011</v>
      </c>
      <c r="D84" s="17"/>
      <c r="E84" s="17"/>
      <c r="F84" s="17"/>
      <c r="G84" s="40"/>
      <c r="H84" s="41"/>
      <c r="I84" s="41"/>
      <c r="J84" s="41"/>
      <c r="K84" s="41"/>
    </row>
    <row r="85" spans="1:11" s="30" customFormat="1" ht="12.75">
      <c r="A85" s="17"/>
      <c r="B85" s="32" t="s">
        <v>83</v>
      </c>
      <c r="C85" s="17">
        <v>4012</v>
      </c>
      <c r="D85" s="17"/>
      <c r="E85" s="17"/>
      <c r="F85" s="17"/>
      <c r="G85" s="40"/>
      <c r="H85" s="41"/>
      <c r="I85" s="41"/>
      <c r="J85" s="41"/>
      <c r="K85" s="41"/>
    </row>
    <row r="86" spans="1:11" s="30" customFormat="1" ht="12.75">
      <c r="A86" s="17"/>
      <c r="B86" s="32" t="s">
        <v>84</v>
      </c>
      <c r="C86" s="17">
        <v>4013</v>
      </c>
      <c r="D86" s="46">
        <v>5</v>
      </c>
      <c r="E86" s="47">
        <v>20</v>
      </c>
      <c r="F86" s="46">
        <v>-16</v>
      </c>
      <c r="G86" s="48">
        <v>4</v>
      </c>
      <c r="H86" s="46">
        <v>1</v>
      </c>
      <c r="I86" s="46">
        <v>1</v>
      </c>
      <c r="J86" s="46">
        <v>1</v>
      </c>
      <c r="K86" s="46">
        <v>1</v>
      </c>
    </row>
    <row r="87" spans="1:11" s="30" customFormat="1" ht="12.75">
      <c r="A87" s="17"/>
      <c r="B87" s="32"/>
      <c r="C87" s="17"/>
      <c r="D87" s="46"/>
      <c r="E87" s="47"/>
      <c r="F87" s="49"/>
      <c r="G87" s="48"/>
      <c r="H87" s="46"/>
      <c r="I87" s="46"/>
      <c r="J87" s="46"/>
      <c r="K87" s="46"/>
    </row>
    <row r="88" spans="1:11" s="30" customFormat="1" ht="12.75">
      <c r="A88" s="17"/>
      <c r="B88" s="43" t="s">
        <v>85</v>
      </c>
      <c r="C88" s="14">
        <v>4020</v>
      </c>
      <c r="D88" s="44">
        <v>8.07</v>
      </c>
      <c r="E88" s="44">
        <f aca="true" t="shared" si="14" ref="E88:K88">E17</f>
        <v>707.97</v>
      </c>
      <c r="F88" s="44">
        <f t="shared" si="14"/>
        <v>-450</v>
      </c>
      <c r="G88" s="45">
        <f t="shared" si="14"/>
        <v>68</v>
      </c>
      <c r="H88" s="44">
        <f t="shared" si="14"/>
        <v>17</v>
      </c>
      <c r="I88" s="44">
        <f t="shared" si="14"/>
        <v>17</v>
      </c>
      <c r="J88" s="44">
        <f t="shared" si="14"/>
        <v>17</v>
      </c>
      <c r="K88" s="44">
        <f t="shared" si="14"/>
        <v>17</v>
      </c>
    </row>
    <row r="89" spans="1:11" s="30" customFormat="1" ht="12.75">
      <c r="A89" s="17"/>
      <c r="B89" s="43"/>
      <c r="C89" s="14"/>
      <c r="D89" s="44"/>
      <c r="E89" s="14"/>
      <c r="F89" s="14"/>
      <c r="G89" s="45"/>
      <c r="H89" s="44"/>
      <c r="I89" s="44"/>
      <c r="J89" s="44"/>
      <c r="K89" s="44"/>
    </row>
    <row r="90" spans="1:11" s="30" customFormat="1" ht="12.75">
      <c r="A90" s="17"/>
      <c r="B90" s="43" t="s">
        <v>86</v>
      </c>
      <c r="C90" s="14">
        <v>4030</v>
      </c>
      <c r="D90" s="44">
        <f aca="true" t="shared" si="15" ref="D90:K90">D91+D92+D93</f>
        <v>0</v>
      </c>
      <c r="E90" s="44">
        <f t="shared" si="15"/>
        <v>0</v>
      </c>
      <c r="F90" s="44">
        <f t="shared" si="15"/>
        <v>0</v>
      </c>
      <c r="G90" s="45">
        <f t="shared" si="15"/>
        <v>0</v>
      </c>
      <c r="H90" s="44">
        <f t="shared" si="15"/>
        <v>0</v>
      </c>
      <c r="I90" s="44">
        <f t="shared" si="15"/>
        <v>0</v>
      </c>
      <c r="J90" s="44">
        <f t="shared" si="15"/>
        <v>0</v>
      </c>
      <c r="K90" s="44">
        <f t="shared" si="15"/>
        <v>0</v>
      </c>
    </row>
    <row r="91" spans="1:11" ht="13.5" customHeight="1">
      <c r="A91" s="17"/>
      <c r="B91" s="32" t="s">
        <v>82</v>
      </c>
      <c r="C91" s="17">
        <v>4031</v>
      </c>
      <c r="D91" s="17"/>
      <c r="E91" s="17"/>
      <c r="F91" s="17"/>
      <c r="G91" s="40"/>
      <c r="H91" s="41"/>
      <c r="I91" s="41"/>
      <c r="J91" s="41"/>
      <c r="K91" s="41"/>
    </row>
    <row r="92" spans="1:11" ht="12.75">
      <c r="A92" s="17"/>
      <c r="B92" s="32" t="s">
        <v>83</v>
      </c>
      <c r="C92" s="17">
        <v>4032</v>
      </c>
      <c r="D92" s="17"/>
      <c r="E92" s="17"/>
      <c r="F92" s="17"/>
      <c r="G92" s="40"/>
      <c r="H92" s="41"/>
      <c r="I92" s="41"/>
      <c r="J92" s="41"/>
      <c r="K92" s="41"/>
    </row>
    <row r="93" spans="1:11" ht="12.75">
      <c r="A93" s="17"/>
      <c r="B93" s="32" t="s">
        <v>84</v>
      </c>
      <c r="C93" s="17">
        <v>4033</v>
      </c>
      <c r="D93" s="17"/>
      <c r="E93" s="17"/>
      <c r="F93" s="17"/>
      <c r="G93" s="40"/>
      <c r="H93" s="41"/>
      <c r="I93" s="41"/>
      <c r="J93" s="41"/>
      <c r="K93" s="41"/>
    </row>
    <row r="94" spans="1:11" ht="12.75">
      <c r="A94" s="17"/>
      <c r="B94" s="32"/>
      <c r="C94" s="17"/>
      <c r="D94" s="17"/>
      <c r="E94" s="17"/>
      <c r="F94" s="17"/>
      <c r="G94" s="40"/>
      <c r="H94" s="41"/>
      <c r="I94" s="41"/>
      <c r="J94" s="41"/>
      <c r="K94" s="41"/>
    </row>
    <row r="95" spans="1:11" ht="12.75">
      <c r="A95" s="17"/>
      <c r="B95" s="43" t="s">
        <v>87</v>
      </c>
      <c r="C95" s="14">
        <v>4040</v>
      </c>
      <c r="D95" s="44">
        <v>0</v>
      </c>
      <c r="E95" s="44">
        <v>0</v>
      </c>
      <c r="F95" s="44">
        <v>0</v>
      </c>
      <c r="G95" s="45">
        <f>E95</f>
        <v>0</v>
      </c>
      <c r="H95" s="44">
        <f>G95/4</f>
        <v>0</v>
      </c>
      <c r="I95" s="44">
        <f>G95/4</f>
        <v>0</v>
      </c>
      <c r="J95" s="44">
        <f>G95/4</f>
        <v>0</v>
      </c>
      <c r="K95" s="44">
        <f>G95/4</f>
        <v>0</v>
      </c>
    </row>
    <row r="96" spans="1:11" ht="12.75">
      <c r="A96" s="17"/>
      <c r="B96" s="43"/>
      <c r="C96" s="14"/>
      <c r="D96" s="14"/>
      <c r="E96" s="44"/>
      <c r="F96" s="14"/>
      <c r="G96" s="45"/>
      <c r="H96" s="44"/>
      <c r="I96" s="44"/>
      <c r="J96" s="44"/>
      <c r="K96" s="44"/>
    </row>
    <row r="97" spans="1:11" ht="54.75" customHeight="1">
      <c r="A97" s="10"/>
      <c r="B97" s="10" t="s">
        <v>88</v>
      </c>
      <c r="C97" s="10">
        <v>5000</v>
      </c>
      <c r="D97" s="38">
        <f>D98+D99+D100</f>
        <v>7584.78</v>
      </c>
      <c r="E97" s="38">
        <f>E98+E99+E100</f>
        <v>0</v>
      </c>
      <c r="F97" s="10"/>
      <c r="G97" s="39">
        <f aca="true" t="shared" si="16" ref="G97:G100">E97</f>
        <v>0</v>
      </c>
      <c r="H97" s="38">
        <f>SUM(H98:H100)</f>
        <v>0</v>
      </c>
      <c r="I97" s="38">
        <f>SUM(I98:I100)</f>
        <v>0</v>
      </c>
      <c r="J97" s="38">
        <f>SUM(J98:J100)</f>
        <v>0</v>
      </c>
      <c r="K97" s="38">
        <f>SUM(K98:K100)</f>
        <v>0</v>
      </c>
    </row>
    <row r="98" spans="1:11" ht="12.75">
      <c r="A98" s="17"/>
      <c r="B98" s="17" t="s">
        <v>89</v>
      </c>
      <c r="C98" s="17">
        <v>5010</v>
      </c>
      <c r="D98" s="41">
        <v>7584.78</v>
      </c>
      <c r="E98" s="41">
        <v>0</v>
      </c>
      <c r="F98" s="17"/>
      <c r="G98" s="40">
        <f t="shared" si="16"/>
        <v>0</v>
      </c>
      <c r="H98" s="41">
        <v>0</v>
      </c>
      <c r="I98" s="41">
        <v>0</v>
      </c>
      <c r="J98" s="41">
        <v>0</v>
      </c>
      <c r="K98" s="41">
        <v>0</v>
      </c>
    </row>
    <row r="99" spans="1:11" ht="12.75">
      <c r="A99" s="17"/>
      <c r="B99" s="17" t="s">
        <v>90</v>
      </c>
      <c r="C99" s="17">
        <v>5020</v>
      </c>
      <c r="D99" s="41">
        <v>0</v>
      </c>
      <c r="E99" s="41">
        <v>0</v>
      </c>
      <c r="F99" s="17"/>
      <c r="G99" s="40">
        <f t="shared" si="16"/>
        <v>0</v>
      </c>
      <c r="H99" s="41">
        <f aca="true" t="shared" si="17" ref="H99:H110">G99/4</f>
        <v>0</v>
      </c>
      <c r="I99" s="41">
        <f aca="true" t="shared" si="18" ref="I99:I110">G99/4</f>
        <v>0</v>
      </c>
      <c r="J99" s="41">
        <f aca="true" t="shared" si="19" ref="J99:J110">G99/4</f>
        <v>0</v>
      </c>
      <c r="K99" s="41">
        <f aca="true" t="shared" si="20" ref="K99:K110">G99/4</f>
        <v>0</v>
      </c>
    </row>
    <row r="100" spans="1:11" s="30" customFormat="1" ht="12.75">
      <c r="A100" s="10"/>
      <c r="B100" s="17" t="s">
        <v>91</v>
      </c>
      <c r="C100" s="34">
        <v>5030</v>
      </c>
      <c r="D100" s="41">
        <v>0</v>
      </c>
      <c r="E100" s="41">
        <v>0</v>
      </c>
      <c r="F100" s="10"/>
      <c r="G100" s="40">
        <f t="shared" si="16"/>
        <v>0</v>
      </c>
      <c r="H100" s="41">
        <f t="shared" si="17"/>
        <v>0</v>
      </c>
      <c r="I100" s="41">
        <f t="shared" si="18"/>
        <v>0</v>
      </c>
      <c r="J100" s="41">
        <f t="shared" si="19"/>
        <v>0</v>
      </c>
      <c r="K100" s="41">
        <f t="shared" si="20"/>
        <v>0</v>
      </c>
    </row>
    <row r="101" spans="1:11" s="30" customFormat="1" ht="12.75">
      <c r="A101" s="10"/>
      <c r="B101" s="10"/>
      <c r="C101" s="34"/>
      <c r="D101" s="10"/>
      <c r="E101" s="10"/>
      <c r="F101" s="10"/>
      <c r="G101" s="39"/>
      <c r="H101" s="38"/>
      <c r="I101" s="38"/>
      <c r="J101" s="38"/>
      <c r="K101" s="38"/>
    </row>
    <row r="102" spans="1:11" ht="12.75">
      <c r="A102" s="17"/>
      <c r="B102" s="10" t="s">
        <v>92</v>
      </c>
      <c r="C102" s="10">
        <v>5040</v>
      </c>
      <c r="D102" s="38">
        <v>0</v>
      </c>
      <c r="E102" s="38">
        <f>G102</f>
        <v>0</v>
      </c>
      <c r="F102" s="10"/>
      <c r="G102" s="39">
        <f>H102+I102+J102+K102</f>
        <v>0</v>
      </c>
      <c r="H102" s="38">
        <v>0</v>
      </c>
      <c r="I102" s="38">
        <v>0</v>
      </c>
      <c r="J102" s="38">
        <v>0</v>
      </c>
      <c r="K102" s="38">
        <v>0</v>
      </c>
    </row>
    <row r="103" spans="1:11" ht="13.5" customHeight="1">
      <c r="A103" s="17"/>
      <c r="B103" s="10"/>
      <c r="C103" s="10"/>
      <c r="D103" s="10"/>
      <c r="E103" s="10"/>
      <c r="F103" s="10"/>
      <c r="G103" s="39"/>
      <c r="H103" s="38"/>
      <c r="I103" s="38"/>
      <c r="J103" s="38"/>
      <c r="K103" s="38"/>
    </row>
    <row r="104" spans="1:11" ht="13.5" customHeight="1">
      <c r="A104" s="50"/>
      <c r="B104" s="26" t="s">
        <v>93</v>
      </c>
      <c r="C104" s="10">
        <v>5050</v>
      </c>
      <c r="D104" s="38">
        <f>D105+D106+D107+D108</f>
        <v>0</v>
      </c>
      <c r="E104" s="38">
        <f>E105+E106+E107</f>
        <v>0</v>
      </c>
      <c r="F104" s="10"/>
      <c r="G104" s="39">
        <f>E104</f>
        <v>0</v>
      </c>
      <c r="H104" s="38">
        <f t="shared" si="17"/>
        <v>0</v>
      </c>
      <c r="I104" s="38">
        <f t="shared" si="18"/>
        <v>0</v>
      </c>
      <c r="J104" s="38">
        <f t="shared" si="19"/>
        <v>0</v>
      </c>
      <c r="K104" s="38">
        <f t="shared" si="20"/>
        <v>0</v>
      </c>
    </row>
    <row r="105" spans="1:11" s="30" customFormat="1" ht="12.75">
      <c r="A105" s="10">
        <v>2111</v>
      </c>
      <c r="B105" s="50" t="s">
        <v>94</v>
      </c>
      <c r="C105" s="17">
        <v>5051</v>
      </c>
      <c r="D105" s="41">
        <v>0</v>
      </c>
      <c r="E105" s="41">
        <f aca="true" t="shared" si="21" ref="E105:E107">G105</f>
        <v>0</v>
      </c>
      <c r="F105" s="17"/>
      <c r="G105" s="40">
        <f aca="true" t="shared" si="22" ref="G105:G107">H105+I105+J105+K105</f>
        <v>0</v>
      </c>
      <c r="H105" s="41">
        <v>0</v>
      </c>
      <c r="I105" s="41">
        <v>0</v>
      </c>
      <c r="J105" s="41">
        <v>0</v>
      </c>
      <c r="K105" s="41">
        <v>0</v>
      </c>
    </row>
    <row r="106" spans="1:11" ht="12.75">
      <c r="A106" s="10">
        <v>2120</v>
      </c>
      <c r="B106" s="17" t="s">
        <v>95</v>
      </c>
      <c r="C106" s="17">
        <v>5052</v>
      </c>
      <c r="D106" s="41">
        <v>0</v>
      </c>
      <c r="E106" s="41">
        <f t="shared" si="21"/>
        <v>0</v>
      </c>
      <c r="F106" s="17"/>
      <c r="G106" s="40">
        <f t="shared" si="22"/>
        <v>0</v>
      </c>
      <c r="H106" s="41">
        <v>0</v>
      </c>
      <c r="I106" s="41">
        <v>0</v>
      </c>
      <c r="J106" s="41">
        <v>0</v>
      </c>
      <c r="K106" s="41">
        <v>0</v>
      </c>
    </row>
    <row r="107" spans="1:11" ht="12.75">
      <c r="A107" s="50"/>
      <c r="B107" s="50" t="s">
        <v>96</v>
      </c>
      <c r="C107" s="17">
        <v>5053</v>
      </c>
      <c r="D107" s="41">
        <v>0</v>
      </c>
      <c r="E107" s="41">
        <f t="shared" si="21"/>
        <v>0</v>
      </c>
      <c r="F107" s="17"/>
      <c r="G107" s="40">
        <f t="shared" si="22"/>
        <v>0</v>
      </c>
      <c r="H107" s="41">
        <v>0</v>
      </c>
      <c r="I107" s="41">
        <v>0</v>
      </c>
      <c r="J107" s="41">
        <v>0</v>
      </c>
      <c r="K107" s="41">
        <v>0</v>
      </c>
    </row>
    <row r="108" spans="1:11" ht="30.75" customHeight="1">
      <c r="A108" s="50"/>
      <c r="B108" s="50" t="s">
        <v>97</v>
      </c>
      <c r="C108" s="17">
        <v>5054</v>
      </c>
      <c r="D108" s="41">
        <v>0</v>
      </c>
      <c r="E108" s="41">
        <v>0</v>
      </c>
      <c r="F108" s="17"/>
      <c r="G108" s="40">
        <v>0</v>
      </c>
      <c r="H108" s="41">
        <v>0</v>
      </c>
      <c r="I108" s="41">
        <v>0</v>
      </c>
      <c r="J108" s="41">
        <v>0</v>
      </c>
      <c r="K108" s="41">
        <v>0</v>
      </c>
    </row>
    <row r="109" spans="1:11" ht="12.75">
      <c r="A109" s="50"/>
      <c r="B109" s="50"/>
      <c r="C109" s="17"/>
      <c r="D109" s="17"/>
      <c r="E109" s="17"/>
      <c r="F109" s="17"/>
      <c r="G109" s="40"/>
      <c r="H109" s="41"/>
      <c r="I109" s="41"/>
      <c r="J109" s="41"/>
      <c r="K109" s="41"/>
    </row>
    <row r="110" spans="1:11" ht="12.75">
      <c r="A110" s="17"/>
      <c r="B110" s="10" t="s">
        <v>98</v>
      </c>
      <c r="C110" s="10">
        <v>5060</v>
      </c>
      <c r="D110" s="38">
        <f>E18</f>
        <v>0</v>
      </c>
      <c r="E110" s="38">
        <f>E18+E57</f>
        <v>0</v>
      </c>
      <c r="F110" s="10"/>
      <c r="G110" s="39">
        <f>E110</f>
        <v>0</v>
      </c>
      <c r="H110" s="38">
        <f t="shared" si="17"/>
        <v>0</v>
      </c>
      <c r="I110" s="38">
        <f t="shared" si="18"/>
        <v>0</v>
      </c>
      <c r="J110" s="38">
        <f t="shared" si="19"/>
        <v>0</v>
      </c>
      <c r="K110" s="38">
        <f t="shared" si="20"/>
        <v>0</v>
      </c>
    </row>
    <row r="111" spans="1:11" ht="12.75">
      <c r="A111" s="17"/>
      <c r="B111" s="10"/>
      <c r="C111" s="10"/>
      <c r="D111" s="51"/>
      <c r="E111" s="38"/>
      <c r="F111" s="10"/>
      <c r="G111" s="39"/>
      <c r="H111" s="38"/>
      <c r="I111" s="38"/>
      <c r="J111" s="38"/>
      <c r="K111" s="38"/>
    </row>
    <row r="112" spans="1:11" ht="12.75">
      <c r="A112" s="71" t="s">
        <v>2</v>
      </c>
      <c r="B112" s="71" t="s">
        <v>3</v>
      </c>
      <c r="C112" s="62" t="s">
        <v>4</v>
      </c>
      <c r="D112" s="62" t="s">
        <v>5</v>
      </c>
      <c r="E112" s="62" t="s">
        <v>6</v>
      </c>
      <c r="F112" s="62" t="s">
        <v>27</v>
      </c>
      <c r="G112" s="64" t="s">
        <v>99</v>
      </c>
      <c r="H112" s="66" t="s">
        <v>9</v>
      </c>
      <c r="I112" s="67"/>
      <c r="J112" s="67"/>
      <c r="K112" s="68"/>
    </row>
    <row r="113" spans="1:11" s="30" customFormat="1" ht="12.75">
      <c r="A113" s="72"/>
      <c r="B113" s="72"/>
      <c r="C113" s="63"/>
      <c r="D113" s="63"/>
      <c r="E113" s="63"/>
      <c r="F113" s="63"/>
      <c r="G113" s="65"/>
      <c r="H113" s="22" t="s">
        <v>10</v>
      </c>
      <c r="I113" s="22" t="s">
        <v>11</v>
      </c>
      <c r="J113" s="22" t="s">
        <v>12</v>
      </c>
      <c r="K113" s="22" t="s">
        <v>13</v>
      </c>
    </row>
    <row r="114" spans="1:11" s="30" customFormat="1" ht="12.75">
      <c r="A114" s="10"/>
      <c r="B114" s="24">
        <v>1</v>
      </c>
      <c r="C114" s="24">
        <v>2</v>
      </c>
      <c r="D114" s="24">
        <v>3</v>
      </c>
      <c r="E114" s="24">
        <v>4</v>
      </c>
      <c r="F114" s="24">
        <v>5</v>
      </c>
      <c r="G114" s="25">
        <v>6</v>
      </c>
      <c r="H114" s="24">
        <v>7</v>
      </c>
      <c r="I114" s="24">
        <v>8</v>
      </c>
      <c r="J114" s="24">
        <v>9</v>
      </c>
      <c r="K114" s="24">
        <v>10</v>
      </c>
    </row>
    <row r="115" spans="1:11" ht="13.5" customHeight="1">
      <c r="A115" s="12"/>
      <c r="B115" s="12" t="s">
        <v>100</v>
      </c>
      <c r="C115" s="10">
        <v>6000</v>
      </c>
      <c r="D115" s="10"/>
      <c r="E115" s="10"/>
      <c r="F115" s="10"/>
      <c r="G115" s="13"/>
      <c r="H115" s="10"/>
      <c r="I115" s="10"/>
      <c r="J115" s="10"/>
      <c r="K115" s="10"/>
    </row>
    <row r="116" spans="1:11" ht="39.6">
      <c r="A116" s="17"/>
      <c r="B116" s="43" t="s">
        <v>101</v>
      </c>
      <c r="C116" s="10">
        <v>6010</v>
      </c>
      <c r="D116" s="10">
        <f>D117+D118+D119+D120+D121+D122</f>
        <v>121.25</v>
      </c>
      <c r="E116" s="10">
        <v>112.5</v>
      </c>
      <c r="F116" s="10">
        <v>112.5</v>
      </c>
      <c r="G116" s="13">
        <f>G117+G118+G119+G120+G121+G122</f>
        <v>112.5</v>
      </c>
      <c r="H116" s="10">
        <f>H117+H118+H119+H120+H121+H122</f>
        <v>112.5</v>
      </c>
      <c r="I116" s="10">
        <f>I117+I118+I119+I120+I121+I122</f>
        <v>112.5</v>
      </c>
      <c r="J116" s="10">
        <f>J117+J118+J119+J120+J121+J122</f>
        <v>112.5</v>
      </c>
      <c r="K116" s="10">
        <f>K117+K118+K119+K120+K121+K122</f>
        <v>112.5</v>
      </c>
    </row>
    <row r="117" spans="1:11" ht="12.75">
      <c r="A117" s="17"/>
      <c r="B117" s="32" t="s">
        <v>102</v>
      </c>
      <c r="C117" s="17">
        <v>6011</v>
      </c>
      <c r="D117" s="17">
        <v>2</v>
      </c>
      <c r="E117" s="17">
        <v>2</v>
      </c>
      <c r="F117" s="17">
        <v>2</v>
      </c>
      <c r="G117" s="52">
        <v>2</v>
      </c>
      <c r="H117" s="17">
        <v>2</v>
      </c>
      <c r="I117" s="17">
        <v>2</v>
      </c>
      <c r="J117" s="17">
        <v>2</v>
      </c>
      <c r="K117" s="17">
        <v>2</v>
      </c>
    </row>
    <row r="118" spans="1:11" ht="12.75">
      <c r="A118" s="17"/>
      <c r="B118" s="32" t="s">
        <v>103</v>
      </c>
      <c r="C118" s="17">
        <v>6012</v>
      </c>
      <c r="D118" s="17">
        <v>18.25</v>
      </c>
      <c r="E118" s="17">
        <v>21</v>
      </c>
      <c r="F118" s="17">
        <v>21</v>
      </c>
      <c r="G118" s="52">
        <v>21</v>
      </c>
      <c r="H118" s="17">
        <v>21</v>
      </c>
      <c r="I118" s="17">
        <v>21</v>
      </c>
      <c r="J118" s="17">
        <v>21</v>
      </c>
      <c r="K118" s="17">
        <v>21</v>
      </c>
    </row>
    <row r="119" spans="1:11" ht="12.75">
      <c r="A119" s="17"/>
      <c r="B119" s="32" t="s">
        <v>104</v>
      </c>
      <c r="C119" s="17">
        <v>6013</v>
      </c>
      <c r="D119" s="17"/>
      <c r="E119" s="17"/>
      <c r="F119" s="17"/>
      <c r="G119" s="52"/>
      <c r="H119" s="17"/>
      <c r="I119" s="17"/>
      <c r="J119" s="17"/>
      <c r="K119" s="17"/>
    </row>
    <row r="120" spans="1:11" ht="12.75">
      <c r="A120" s="17"/>
      <c r="B120" s="32" t="s">
        <v>105</v>
      </c>
      <c r="C120" s="17">
        <v>6014</v>
      </c>
      <c r="D120" s="17">
        <v>57</v>
      </c>
      <c r="E120" s="17">
        <v>50.25</v>
      </c>
      <c r="F120" s="17">
        <v>50.25</v>
      </c>
      <c r="G120" s="52">
        <v>50.25</v>
      </c>
      <c r="H120" s="17">
        <v>50.25</v>
      </c>
      <c r="I120" s="17">
        <v>50.25</v>
      </c>
      <c r="J120" s="17">
        <v>50.25</v>
      </c>
      <c r="K120" s="17">
        <v>50.25</v>
      </c>
    </row>
    <row r="121" spans="1:11" ht="12.75">
      <c r="A121" s="17"/>
      <c r="B121" s="32" t="s">
        <v>106</v>
      </c>
      <c r="C121" s="17">
        <v>6015</v>
      </c>
      <c r="D121" s="17">
        <v>19.75</v>
      </c>
      <c r="E121" s="17">
        <v>10.75</v>
      </c>
      <c r="F121" s="17">
        <v>10.75</v>
      </c>
      <c r="G121" s="52">
        <v>10.75</v>
      </c>
      <c r="H121" s="17">
        <v>10.75</v>
      </c>
      <c r="I121" s="17">
        <v>10.75</v>
      </c>
      <c r="J121" s="17">
        <v>10.75</v>
      </c>
      <c r="K121" s="17">
        <v>10.75</v>
      </c>
    </row>
    <row r="122" spans="1:11" ht="12.75">
      <c r="A122" s="17"/>
      <c r="B122" s="32" t="s">
        <v>107</v>
      </c>
      <c r="C122" s="17">
        <v>6016</v>
      </c>
      <c r="D122" s="17">
        <v>24.25</v>
      </c>
      <c r="E122" s="17">
        <v>28.5</v>
      </c>
      <c r="F122" s="17">
        <v>28.5</v>
      </c>
      <c r="G122" s="52">
        <v>28.5</v>
      </c>
      <c r="H122" s="17">
        <v>28.5</v>
      </c>
      <c r="I122" s="17">
        <v>28.5</v>
      </c>
      <c r="J122" s="17">
        <v>28.5</v>
      </c>
      <c r="K122" s="17">
        <v>28.5</v>
      </c>
    </row>
    <row r="123" spans="1:11" ht="12.75">
      <c r="A123" s="10"/>
      <c r="B123" s="32"/>
      <c r="C123" s="17"/>
      <c r="D123" s="17"/>
      <c r="E123" s="17"/>
      <c r="F123" s="17"/>
      <c r="G123" s="52"/>
      <c r="H123" s="17"/>
      <c r="I123" s="17"/>
      <c r="J123" s="17"/>
      <c r="K123" s="17"/>
    </row>
    <row r="124" spans="1:11" ht="12.75">
      <c r="A124" s="17"/>
      <c r="B124" s="43" t="s">
        <v>108</v>
      </c>
      <c r="C124" s="10">
        <v>6020</v>
      </c>
      <c r="D124" s="38">
        <f>D125+D126+D127+D128+D129+D130</f>
        <v>12886.179999999998</v>
      </c>
      <c r="E124" s="38">
        <f>E125+E126+E127+E128+E129+E130</f>
        <v>17331.579999999998</v>
      </c>
      <c r="F124" s="38">
        <v>-500</v>
      </c>
      <c r="G124" s="16">
        <f>G23</f>
        <v>16190.699999999999</v>
      </c>
      <c r="H124" s="15">
        <f>H23</f>
        <v>4047.68</v>
      </c>
      <c r="I124" s="15">
        <f>I23</f>
        <v>4047.68</v>
      </c>
      <c r="J124" s="15">
        <f>J23</f>
        <v>4047.67</v>
      </c>
      <c r="K124" s="15">
        <f>K23</f>
        <v>4047.67</v>
      </c>
    </row>
    <row r="125" spans="1:11" ht="12.75">
      <c r="A125" s="17"/>
      <c r="B125" s="32" t="s">
        <v>102</v>
      </c>
      <c r="C125" s="17">
        <v>6021</v>
      </c>
      <c r="D125" s="41">
        <v>578.7</v>
      </c>
      <c r="E125" s="41">
        <v>602</v>
      </c>
      <c r="F125" s="41">
        <v>-10</v>
      </c>
      <c r="G125" s="39">
        <f aca="true" t="shared" si="23" ref="G125:G130">H125+I125+J125+K125</f>
        <v>632</v>
      </c>
      <c r="H125" s="41">
        <v>158</v>
      </c>
      <c r="I125" s="41">
        <v>158</v>
      </c>
      <c r="J125" s="41">
        <v>158</v>
      </c>
      <c r="K125" s="41">
        <v>158</v>
      </c>
    </row>
    <row r="126" spans="1:11" ht="12.75">
      <c r="A126" s="17"/>
      <c r="B126" s="32" t="s">
        <v>103</v>
      </c>
      <c r="C126" s="17">
        <v>6022</v>
      </c>
      <c r="D126" s="41">
        <v>3572.45</v>
      </c>
      <c r="E126" s="41">
        <v>4921.87</v>
      </c>
      <c r="F126" s="41">
        <v>-37</v>
      </c>
      <c r="G126" s="39">
        <f t="shared" si="23"/>
        <v>4898.700000000001</v>
      </c>
      <c r="H126" s="41">
        <v>1224.68</v>
      </c>
      <c r="I126" s="41">
        <v>1224.68</v>
      </c>
      <c r="J126" s="41">
        <v>1224.67</v>
      </c>
      <c r="K126" s="41">
        <v>1224.67</v>
      </c>
    </row>
    <row r="127" spans="1:11" ht="12.75">
      <c r="A127" s="17"/>
      <c r="B127" s="32" t="s">
        <v>104</v>
      </c>
      <c r="C127" s="17">
        <v>6023</v>
      </c>
      <c r="D127" s="41"/>
      <c r="E127" s="41"/>
      <c r="F127" s="17"/>
      <c r="G127" s="13"/>
      <c r="H127" s="41"/>
      <c r="I127" s="41"/>
      <c r="J127" s="41"/>
      <c r="K127" s="41"/>
    </row>
    <row r="128" spans="1:11" ht="12.75">
      <c r="A128" s="17"/>
      <c r="B128" s="32" t="s">
        <v>105</v>
      </c>
      <c r="C128" s="17">
        <v>6024</v>
      </c>
      <c r="D128" s="41">
        <v>5450.9</v>
      </c>
      <c r="E128" s="41">
        <v>8334.55</v>
      </c>
      <c r="F128" s="41">
        <v>-399</v>
      </c>
      <c r="G128" s="39">
        <f t="shared" si="23"/>
        <v>7792</v>
      </c>
      <c r="H128" s="41">
        <v>1948</v>
      </c>
      <c r="I128" s="41">
        <v>1948</v>
      </c>
      <c r="J128" s="41">
        <v>1948</v>
      </c>
      <c r="K128" s="41">
        <v>1948</v>
      </c>
    </row>
    <row r="129" spans="1:11" s="30" customFormat="1" ht="12.75">
      <c r="A129" s="17"/>
      <c r="B129" s="32" t="s">
        <v>106</v>
      </c>
      <c r="C129" s="17">
        <v>6025</v>
      </c>
      <c r="D129" s="41">
        <v>1459.48</v>
      </c>
      <c r="E129" s="41">
        <v>1202.3</v>
      </c>
      <c r="F129" s="41">
        <f>-10</f>
        <v>-10</v>
      </c>
      <c r="G129" s="39">
        <f t="shared" si="23"/>
        <v>908</v>
      </c>
      <c r="H129" s="41">
        <v>227</v>
      </c>
      <c r="I129" s="41">
        <v>227</v>
      </c>
      <c r="J129" s="41">
        <v>227</v>
      </c>
      <c r="K129" s="41">
        <v>227</v>
      </c>
    </row>
    <row r="130" spans="1:11" ht="12.75">
      <c r="A130" s="17"/>
      <c r="B130" s="32" t="s">
        <v>107</v>
      </c>
      <c r="C130" s="17">
        <v>6026</v>
      </c>
      <c r="D130" s="41">
        <f>2403.35-D125</f>
        <v>1824.6499999999999</v>
      </c>
      <c r="E130" s="41">
        <v>2270.86</v>
      </c>
      <c r="F130" s="41">
        <v>-44</v>
      </c>
      <c r="G130" s="39">
        <f t="shared" si="23"/>
        <v>1960</v>
      </c>
      <c r="H130" s="41">
        <v>490</v>
      </c>
      <c r="I130" s="41">
        <v>490</v>
      </c>
      <c r="J130" s="41">
        <v>490</v>
      </c>
      <c r="K130" s="41">
        <v>490</v>
      </c>
    </row>
    <row r="131" spans="1:11" ht="12.75">
      <c r="A131" s="10"/>
      <c r="B131" s="32"/>
      <c r="C131" s="17"/>
      <c r="D131" s="41"/>
      <c r="E131" s="17"/>
      <c r="F131" s="17"/>
      <c r="G131" s="13"/>
      <c r="H131" s="17"/>
      <c r="I131" s="17"/>
      <c r="J131" s="17"/>
      <c r="K131" s="17"/>
    </row>
    <row r="132" spans="1:11" s="30" customFormat="1" ht="26.4">
      <c r="A132" s="17"/>
      <c r="B132" s="43" t="s">
        <v>109</v>
      </c>
      <c r="C132" s="10">
        <v>6030</v>
      </c>
      <c r="D132" s="38">
        <f>D124/D116/10</f>
        <v>10.627777319587628</v>
      </c>
      <c r="E132" s="38">
        <f aca="true" t="shared" si="24" ref="E132:E138">E124/E116/12</f>
        <v>12.838207407407404</v>
      </c>
      <c r="F132" s="38">
        <f aca="true" t="shared" si="25" ref="F132:F138">F124/F116/12</f>
        <v>-0.3703703703703704</v>
      </c>
      <c r="G132" s="39">
        <f aca="true" t="shared" si="26" ref="G132:G138">G124/G116/12</f>
        <v>11.99311111111111</v>
      </c>
      <c r="H132" s="38">
        <f aca="true" t="shared" si="27" ref="H132:H138">H124/H116/3</f>
        <v>11.993125925925925</v>
      </c>
      <c r="I132" s="38">
        <f aca="true" t="shared" si="28" ref="I132:I138">I124/I116/3</f>
        <v>11.993125925925925</v>
      </c>
      <c r="J132" s="38">
        <f aca="true" t="shared" si="29" ref="J132:J138">J124/J116/3</f>
        <v>11.993096296296295</v>
      </c>
      <c r="K132" s="38">
        <f aca="true" t="shared" si="30" ref="K132:K138">K124/K116/3</f>
        <v>11.993096296296295</v>
      </c>
    </row>
    <row r="133" spans="1:11" s="30" customFormat="1" ht="12.75">
      <c r="A133" s="17"/>
      <c r="B133" s="32" t="s">
        <v>102</v>
      </c>
      <c r="C133" s="17">
        <v>6031</v>
      </c>
      <c r="D133" s="41">
        <f aca="true" t="shared" si="31" ref="D133:D138">D125/D117/12</f>
        <v>24.1125</v>
      </c>
      <c r="E133" s="41">
        <f t="shared" si="24"/>
        <v>25.083333333333332</v>
      </c>
      <c r="F133" s="38">
        <f t="shared" si="25"/>
        <v>-0.4166666666666667</v>
      </c>
      <c r="G133" s="39">
        <f t="shared" si="26"/>
        <v>26.333333333333332</v>
      </c>
      <c r="H133" s="41">
        <f t="shared" si="27"/>
        <v>26.333333333333332</v>
      </c>
      <c r="I133" s="41">
        <f t="shared" si="28"/>
        <v>26.333333333333332</v>
      </c>
      <c r="J133" s="41">
        <f t="shared" si="29"/>
        <v>26.333333333333332</v>
      </c>
      <c r="K133" s="41">
        <f t="shared" si="30"/>
        <v>26.333333333333332</v>
      </c>
    </row>
    <row r="134" spans="1:11" ht="12.75">
      <c r="A134" s="17"/>
      <c r="B134" s="32" t="s">
        <v>103</v>
      </c>
      <c r="C134" s="17">
        <v>6032</v>
      </c>
      <c r="D134" s="41">
        <f t="shared" si="31"/>
        <v>16.31255707762557</v>
      </c>
      <c r="E134" s="41">
        <f t="shared" si="24"/>
        <v>19.531230158730157</v>
      </c>
      <c r="F134" s="38">
        <f t="shared" si="25"/>
        <v>-0.14682539682539683</v>
      </c>
      <c r="G134" s="39">
        <f t="shared" si="26"/>
        <v>19.439285714285717</v>
      </c>
      <c r="H134" s="41">
        <f t="shared" si="27"/>
        <v>19.43936507936508</v>
      </c>
      <c r="I134" s="41">
        <f t="shared" si="28"/>
        <v>19.43936507936508</v>
      </c>
      <c r="J134" s="41">
        <f t="shared" si="29"/>
        <v>19.43920634920635</v>
      </c>
      <c r="K134" s="41">
        <f t="shared" si="30"/>
        <v>19.43920634920635</v>
      </c>
    </row>
    <row r="135" spans="1:11" ht="12.75">
      <c r="A135" s="17"/>
      <c r="B135" s="32" t="s">
        <v>104</v>
      </c>
      <c r="C135" s="17">
        <v>6033</v>
      </c>
      <c r="D135" s="41"/>
      <c r="E135" s="41"/>
      <c r="F135" s="38"/>
      <c r="G135" s="39"/>
      <c r="H135" s="17"/>
      <c r="I135" s="17"/>
      <c r="J135" s="17"/>
      <c r="K135" s="17"/>
    </row>
    <row r="136" spans="1:11" ht="12.75">
      <c r="A136" s="17"/>
      <c r="B136" s="32" t="s">
        <v>105</v>
      </c>
      <c r="C136" s="17">
        <v>6034</v>
      </c>
      <c r="D136" s="41">
        <f t="shared" si="31"/>
        <v>7.969152046783624</v>
      </c>
      <c r="E136" s="41">
        <f t="shared" si="24"/>
        <v>13.821807628524047</v>
      </c>
      <c r="F136" s="38">
        <f t="shared" si="25"/>
        <v>-0.6616915422885572</v>
      </c>
      <c r="G136" s="39">
        <f t="shared" si="26"/>
        <v>12.922056384742952</v>
      </c>
      <c r="H136" s="41">
        <f t="shared" si="27"/>
        <v>12.922056384742952</v>
      </c>
      <c r="I136" s="41">
        <f t="shared" si="28"/>
        <v>12.922056384742952</v>
      </c>
      <c r="J136" s="41">
        <f t="shared" si="29"/>
        <v>12.922056384742952</v>
      </c>
      <c r="K136" s="41">
        <f t="shared" si="30"/>
        <v>12.922056384742952</v>
      </c>
    </row>
    <row r="137" spans="1:11" ht="12.75">
      <c r="A137" s="17"/>
      <c r="B137" s="32" t="s">
        <v>106</v>
      </c>
      <c r="C137" s="17">
        <v>6035</v>
      </c>
      <c r="D137" s="41">
        <f t="shared" si="31"/>
        <v>6.158143459915611</v>
      </c>
      <c r="E137" s="41">
        <f t="shared" si="24"/>
        <v>9.320155038759689</v>
      </c>
      <c r="F137" s="38">
        <f t="shared" si="25"/>
        <v>-0.07751937984496124</v>
      </c>
      <c r="G137" s="39">
        <f t="shared" si="26"/>
        <v>7.03875968992248</v>
      </c>
      <c r="H137" s="41">
        <f t="shared" si="27"/>
        <v>7.03875968992248</v>
      </c>
      <c r="I137" s="41">
        <f t="shared" si="28"/>
        <v>7.03875968992248</v>
      </c>
      <c r="J137" s="41">
        <f t="shared" si="29"/>
        <v>7.03875968992248</v>
      </c>
      <c r="K137" s="41">
        <f t="shared" si="30"/>
        <v>7.03875968992248</v>
      </c>
    </row>
    <row r="138" spans="1:11" ht="12.75">
      <c r="A138" s="17"/>
      <c r="B138" s="32" t="s">
        <v>107</v>
      </c>
      <c r="C138" s="17">
        <v>6036</v>
      </c>
      <c r="D138" s="41">
        <f t="shared" si="31"/>
        <v>6.270274914089346</v>
      </c>
      <c r="E138" s="41">
        <f t="shared" si="24"/>
        <v>6.639941520467836</v>
      </c>
      <c r="F138" s="38">
        <f t="shared" si="25"/>
        <v>-0.1286549707602339</v>
      </c>
      <c r="G138" s="39">
        <f t="shared" si="26"/>
        <v>5.730994152046783</v>
      </c>
      <c r="H138" s="41">
        <f t="shared" si="27"/>
        <v>5.730994152046783</v>
      </c>
      <c r="I138" s="41">
        <f t="shared" si="28"/>
        <v>5.730994152046783</v>
      </c>
      <c r="J138" s="41">
        <f t="shared" si="29"/>
        <v>5.730994152046783</v>
      </c>
      <c r="K138" s="41">
        <f t="shared" si="30"/>
        <v>5.730994152046783</v>
      </c>
    </row>
    <row r="139" spans="1:11" ht="12.75">
      <c r="A139" s="53"/>
      <c r="B139" s="53" t="s">
        <v>110</v>
      </c>
      <c r="C139" s="10">
        <v>7000</v>
      </c>
      <c r="D139" s="17"/>
      <c r="E139" s="17"/>
      <c r="F139" s="17"/>
      <c r="G139" s="52"/>
      <c r="H139" s="17"/>
      <c r="I139" s="17"/>
      <c r="J139" s="17"/>
      <c r="K139" s="17"/>
    </row>
    <row r="140" spans="1:11" ht="12.75">
      <c r="A140" s="17"/>
      <c r="B140" s="32" t="s">
        <v>111</v>
      </c>
      <c r="C140" s="17"/>
      <c r="D140" s="24" t="s">
        <v>112</v>
      </c>
      <c r="E140" s="24" t="s">
        <v>112</v>
      </c>
      <c r="F140" s="24" t="s">
        <v>112</v>
      </c>
      <c r="G140" s="11">
        <v>0</v>
      </c>
      <c r="H140" s="24" t="s">
        <v>112</v>
      </c>
      <c r="I140" s="24" t="s">
        <v>112</v>
      </c>
      <c r="J140" s="24" t="s">
        <v>112</v>
      </c>
      <c r="K140" s="24" t="s">
        <v>112</v>
      </c>
    </row>
    <row r="141" spans="1:11" ht="12.75">
      <c r="A141" s="17"/>
      <c r="B141" s="32" t="s">
        <v>113</v>
      </c>
      <c r="C141" s="17"/>
      <c r="D141" s="24" t="s">
        <v>112</v>
      </c>
      <c r="E141" s="24" t="s">
        <v>112</v>
      </c>
      <c r="F141" s="24" t="s">
        <v>112</v>
      </c>
      <c r="G141" s="11">
        <v>0</v>
      </c>
      <c r="H141" s="24" t="s">
        <v>112</v>
      </c>
      <c r="I141" s="24" t="s">
        <v>112</v>
      </c>
      <c r="J141" s="24" t="s">
        <v>112</v>
      </c>
      <c r="K141" s="24" t="s">
        <v>112</v>
      </c>
    </row>
    <row r="142" spans="1:11" ht="12.75">
      <c r="A142" s="17"/>
      <c r="B142" s="32" t="s">
        <v>114</v>
      </c>
      <c r="C142" s="17"/>
      <c r="D142" s="24" t="s">
        <v>112</v>
      </c>
      <c r="E142" s="24" t="s">
        <v>112</v>
      </c>
      <c r="F142" s="24" t="s">
        <v>112</v>
      </c>
      <c r="G142" s="11">
        <v>-1.33</v>
      </c>
      <c r="H142" s="24" t="s">
        <v>112</v>
      </c>
      <c r="I142" s="24" t="s">
        <v>112</v>
      </c>
      <c r="J142" s="24" t="s">
        <v>112</v>
      </c>
      <c r="K142" s="24" t="s">
        <v>112</v>
      </c>
    </row>
    <row r="143" ht="12.75">
      <c r="B143" s="4"/>
    </row>
    <row r="144" ht="12.75">
      <c r="B144" s="4"/>
    </row>
    <row r="145" spans="2:8" ht="60.75" customHeight="1">
      <c r="B145" s="54" t="s">
        <v>122</v>
      </c>
      <c r="D145" s="3" t="s">
        <v>115</v>
      </c>
      <c r="G145" s="69" t="s">
        <v>116</v>
      </c>
      <c r="H145" s="70"/>
    </row>
    <row r="146" spans="2:8" ht="12.75">
      <c r="B146" s="55" t="s">
        <v>117</v>
      </c>
      <c r="D146" s="3" t="s">
        <v>118</v>
      </c>
      <c r="G146" s="59" t="s">
        <v>119</v>
      </c>
      <c r="H146" s="60"/>
    </row>
    <row r="147" spans="2:8" s="30" customFormat="1" ht="12.75">
      <c r="B147" s="54"/>
      <c r="G147" s="56"/>
      <c r="H147" s="57"/>
    </row>
    <row r="148" spans="1:8" s="30" customFormat="1" ht="38.25" customHeight="1">
      <c r="A148" s="3" t="s">
        <v>120</v>
      </c>
      <c r="B148" s="55"/>
      <c r="G148" s="59"/>
      <c r="H148" s="60"/>
    </row>
    <row r="156" s="30" customFormat="1" ht="12.75">
      <c r="G156" s="58"/>
    </row>
    <row r="164" s="30" customFormat="1" ht="25.5" customHeight="1">
      <c r="G164" s="58"/>
    </row>
    <row r="180" ht="13.5" customHeight="1"/>
  </sheetData>
  <mergeCells count="37">
    <mergeCell ref="H5:K5"/>
    <mergeCell ref="A5:A6"/>
    <mergeCell ref="B5:B6"/>
    <mergeCell ref="C5:C6"/>
    <mergeCell ref="D5:D6"/>
    <mergeCell ref="E5:E6"/>
    <mergeCell ref="A19:A20"/>
    <mergeCell ref="B19:B20"/>
    <mergeCell ref="C19:C20"/>
    <mergeCell ref="D19:D20"/>
    <mergeCell ref="E19:E20"/>
    <mergeCell ref="A64:A65"/>
    <mergeCell ref="B64:B65"/>
    <mergeCell ref="C64:C65"/>
    <mergeCell ref="D64:D65"/>
    <mergeCell ref="E64:E65"/>
    <mergeCell ref="A112:A113"/>
    <mergeCell ref="B112:B113"/>
    <mergeCell ref="C112:C113"/>
    <mergeCell ref="D112:D113"/>
    <mergeCell ref="E112:E113"/>
    <mergeCell ref="G148:H148"/>
    <mergeCell ref="H1:K1"/>
    <mergeCell ref="F112:F113"/>
    <mergeCell ref="G112:G113"/>
    <mergeCell ref="H112:K112"/>
    <mergeCell ref="G145:H145"/>
    <mergeCell ref="G146:H146"/>
    <mergeCell ref="F19:F20"/>
    <mergeCell ref="G19:G20"/>
    <mergeCell ref="H19:K19"/>
    <mergeCell ref="F64:F65"/>
    <mergeCell ref="G64:G65"/>
    <mergeCell ref="H64:K64"/>
    <mergeCell ref="B2:K2"/>
    <mergeCell ref="F5:F6"/>
    <mergeCell ref="G5:G6"/>
  </mergeCells>
  <printOptions/>
  <pageMargins left="1.1811023622047245" right="0.5511811023622047" top="0.7874015748031497" bottom="0.7874015748031497" header="0.1968503937007874" footer="0.11811023622047245"/>
  <pageSetup fitToHeight="0" fitToWidth="1" horizontalDpi="600" verticalDpi="600" orientation="landscape" paperSize="9" scale="75" r:id="rId1"/>
  <headerFooter differentFirst="1" alignWithMargins="0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Usher</cp:lastModifiedBy>
  <cp:lastPrinted>2022-12-25T14:23:25Z</cp:lastPrinted>
  <dcterms:created xsi:type="dcterms:W3CDTF">2019-11-29T06:14:14Z</dcterms:created>
  <dcterms:modified xsi:type="dcterms:W3CDTF">2022-12-25T14:24:24Z</dcterms:modified>
  <cp:category/>
  <cp:version/>
  <cp:contentType/>
  <cp:contentStatus/>
  <cp:revision>3</cp:revision>
</cp:coreProperties>
</file>