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1'!$A$1:$E$31</definedName>
    <definedName name="Z_FDB12678_13E7_4737_AE1F_A133BBBA8508_.wvu.PrintArea" localSheetId="0" hidden="1">'Додаток 1'!$A$1:$E$31</definedName>
    <definedName name="_xlnm.Print_Area" localSheetId="0">'Додаток 1'!$A$1:$F$33</definedName>
    <definedName name="_2_Z_7527418A_A66E_4095_9C86_7BCA8FE73660_.wvu.PrintArea" localSheetId="1" hidden="1">'Додаток 2'!$A$1:$E$26</definedName>
    <definedName name="_2_Z_FDB12678_13E7_4737_AE1F_A133BBBA8508_.wvu.PrintArea" localSheetId="1" hidden="1">'Додаток 2'!$A$1:$E$26</definedName>
    <definedName name="_xlnm.Print_Area" localSheetId="1">'Додаток 2'!$A$1:$F$27</definedName>
    <definedName name="_3_Z_7527418A_A66E_4095_9C86_7BCA8FE73660_.wvu.PrintArea" localSheetId="2" hidden="1">'Додаток 3 '!$A$1:$H$21</definedName>
    <definedName name="Z_7527418A_A66E_4095_9C86_7BCA8FE73660_.wvu.PrintTitles" localSheetId="2" hidden="1">'Додаток 3 '!$5:$5</definedName>
    <definedName name="_3_Z_FDB12678_13E7_4737_AE1F_A133BBBA8508_.wvu.PrintArea" localSheetId="2" hidden="1">'Додаток 3 '!$A$1:$H$21</definedName>
    <definedName name="Z_FDB12678_13E7_4737_AE1F_A133BBBA8508_.wvu.PrintTitles" localSheetId="2" hidden="1">'Додаток 3 '!$5:$5</definedName>
    <definedName name="_xlnm.Print_Area" localSheetId="2">'Додаток 3 '!$A$1:$Q$24</definedName>
    <definedName name="_xlnm.Print_Area" localSheetId="3">'Додаток 3.1'!$A$1:$Q$18</definedName>
  </definedNames>
  <calcPr fullCalcOnLoad="1"/>
</workbook>
</file>

<file path=xl/sharedStrings.xml><?xml version="1.0" encoding="utf-8"?>
<sst xmlns="http://schemas.openxmlformats.org/spreadsheetml/2006/main" count="158" uniqueCount="84">
  <si>
    <t>Додаток 1</t>
  </si>
  <si>
    <t>Основні показники міського бюджету на 2021-2025 роки</t>
  </si>
  <si>
    <t>грн.</t>
  </si>
  <si>
    <t>Показник</t>
  </si>
  <si>
    <r>
      <t>2021 рік</t>
    </r>
    <r>
      <rPr>
        <sz val="14"/>
        <rFont val="Arial Cyr"/>
        <family val="2"/>
      </rPr>
      <t>¹</t>
    </r>
  </si>
  <si>
    <r>
      <t>2022 рік</t>
    </r>
    <r>
      <rPr>
        <sz val="14"/>
        <rFont val="Arial Cyr"/>
        <family val="2"/>
      </rPr>
      <t>²</t>
    </r>
  </si>
  <si>
    <r>
      <t>2023 рік</t>
    </r>
    <r>
      <rPr>
        <sz val="14"/>
        <rFont val="Arial Cyr"/>
        <family val="2"/>
      </rPr>
      <t>³</t>
    </r>
  </si>
  <si>
    <r>
      <t>2024 рік</t>
    </r>
    <r>
      <rPr>
        <vertAlign val="superscript"/>
        <sz val="14"/>
        <rFont val="Times New Roman"/>
        <family val="2"/>
      </rPr>
      <t>4</t>
    </r>
  </si>
  <si>
    <r>
      <t>2025 рік</t>
    </r>
    <r>
      <rPr>
        <vertAlign val="superscript"/>
        <sz val="14"/>
        <rFont val="Times New Roman"/>
        <family val="2"/>
      </rPr>
      <t>4</t>
    </r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</si>
  <si>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</si>
  <si>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</si>
  <si>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</si>
  <si>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</si>
  <si>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</si>
  <si>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</si>
  <si>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Фінансування (дефіцит "-"/ профіцит"+")</t>
  </si>
  <si>
    <t>Спеціальний фонд</t>
  </si>
  <si>
    <t>Разом</t>
  </si>
  <si>
    <t>¹- фактичні показники за 2021 рік</t>
  </si>
  <si>
    <r>
      <rPr>
        <vertAlign val="superscript"/>
        <sz val="12"/>
        <rFont val="Times New Roman"/>
        <family val="2"/>
      </rPr>
      <t>2</t>
    </r>
    <r>
      <rPr>
        <sz val="12"/>
        <rFont val="Times New Roman"/>
        <family val="2"/>
      </rPr>
      <t>- показники, визначені в рішенні про місцевий бюджет на 202 рік, з врахуванням внесених змін до нього</t>
    </r>
  </si>
  <si>
    <r>
      <rPr>
        <vertAlign val="superscript"/>
        <sz val="12"/>
        <rFont val="Times New Roman"/>
        <family val="2"/>
      </rPr>
      <t>3</t>
    </r>
    <r>
      <rPr>
        <sz val="12"/>
        <rFont val="Times New Roman"/>
        <family val="2"/>
      </rPr>
      <t>- показники, визначені в проекті рішення про місцевий бюджет на 2023 рік</t>
    </r>
  </si>
  <si>
    <r>
      <rPr>
        <vertAlign val="superscript"/>
        <sz val="12"/>
        <rFont val="Times New Roman"/>
        <family val="2"/>
      </rPr>
      <t>4</t>
    </r>
    <r>
      <rPr>
        <sz val="12"/>
        <rFont val="Times New Roman"/>
        <family val="2"/>
      </rPr>
      <t>- індикативні прогнозні показники місцевого бюджету на 2024-2025 роки</t>
    </r>
  </si>
  <si>
    <t>Начальник фінансового управління</t>
  </si>
  <si>
    <t>Алла Нерослик</t>
  </si>
  <si>
    <t>Менської міської ради</t>
  </si>
  <si>
    <t>Додаток 2</t>
  </si>
  <si>
    <t>Доходи міського бюджету на 2021-2025 роки (загальний та спеціальний фонди)</t>
  </si>
  <si>
    <t>Загальний обсяг доходів, усього у тому числі:</t>
  </si>
  <si>
    <t>міжбюджетні трансферти, усього з них:</t>
  </si>
  <si>
    <t>базова дотація</t>
  </si>
  <si>
    <t>дотації</t>
  </si>
  <si>
    <t>субвенції</t>
  </si>
  <si>
    <t>інші трансферти</t>
  </si>
  <si>
    <t>податкові надходження, усього з них:</t>
  </si>
  <si>
    <t>податок та збір на доходи фізичних осіб</t>
  </si>
  <si>
    <t>неподаткові надходження, усього з них:</t>
  </si>
  <si>
    <t>власні надходження бюджетних установ</t>
  </si>
  <si>
    <t>інші доходи</t>
  </si>
  <si>
    <t>всього надходжень (без трансфертів)</t>
  </si>
  <si>
    <t>Додаток 3</t>
  </si>
  <si>
    <t xml:space="preserve">Видатки міського бюджету за функціональною ознакоюю на 2021-2025 роки </t>
  </si>
  <si>
    <t>Код відомчої класифікації</t>
  </si>
  <si>
    <t>Найменування головного розпорядника коштів районного бюджету</t>
  </si>
  <si>
    <t>2022 рік²</t>
  </si>
  <si>
    <t>2023 рік³</t>
  </si>
  <si>
    <r>
      <t>2024 рік</t>
    </r>
    <r>
      <rPr>
        <vertAlign val="superscript"/>
        <sz val="12"/>
        <rFont val="Times New Roman"/>
        <family val="2"/>
      </rPr>
      <t>4</t>
    </r>
  </si>
  <si>
    <r>
      <t>2025 рік</t>
    </r>
    <r>
      <rPr>
        <vertAlign val="superscript"/>
        <sz val="12"/>
        <rFont val="Times New Roman"/>
        <family val="2"/>
      </rPr>
      <t>4</t>
    </r>
  </si>
  <si>
    <t>ЗФ</t>
  </si>
  <si>
    <t>СФ</t>
  </si>
  <si>
    <t>Всього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</si>
  <si>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</si>
  <si>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</si>
  <si>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</si>
  <si>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</si>
  <si>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</si>
  <si>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</si>
  <si>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</si>
  <si>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</si>
  <si>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</si>
  <si>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</si>
  <si>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</si>
  <si>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Фізична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</si>
  <si>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</si>
  <si>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</si>
  <si>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</si>
  <si>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</si>
  <si>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</si>
  <si>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</si>
  <si>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</si>
  <si>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</si>
  <si>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РАЗОМ</t>
  </si>
  <si>
    <t>Додаток 3.1</t>
  </si>
  <si>
    <t>Видатки головних розпорядників коштів міського бюджету на 2021-2025 роки</t>
  </si>
  <si>
    <t xml:space="preserve">Код </t>
  </si>
  <si>
    <t>01</t>
  </si>
  <si>
    <t>Менська міська рада</t>
  </si>
  <si>
    <t>06</t>
  </si>
  <si>
    <t>Відділ освіти Менської міської ради</t>
  </si>
  <si>
    <t>10</t>
  </si>
  <si>
    <t>Відділ культури Менської міської ради</t>
  </si>
  <si>
    <t>37</t>
  </si>
  <si>
    <t>Фінансове управління Менської міської ради</t>
  </si>
  <si>
    <t>Х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</si>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</sst>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0" formatCode="_-* #,##0.00\ _₽_-;\-* #,##0.00\ _₽_-;_-* &quot;-&quot;??\ _₽_-;_-@_-"/>
    <numFmt numFmtId="161" formatCode="_-* #,##0\ _₽_-;\-* #,##0\ _₽_-;_-* &quot;-&quot;\ _₽_-;_-@_-"/>
    <numFmt numFmtId="162" formatCode="#,##0.0"/>
  </numFmts>
  <fonts count="34">
    <font>
      <sz val="10"/>
      <color theme="1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0"/>
      <color indexed="20"/>
      <name val="Arial Cyr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name val="Times New Roman"/>
      <family val="2"/>
    </font>
    <font>
      <b/>
      <sz val="16"/>
      <name val="Times New Roman"/>
      <family val="2"/>
    </font>
    <font>
      <b/>
      <sz val="14"/>
      <name val="Times New Roman"/>
      <family val="2"/>
    </font>
    <font>
      <sz val="16"/>
      <name val="Times New Roman"/>
      <family val="2"/>
    </font>
    <font>
      <sz val="14"/>
      <color indexed="10"/>
      <name val="Times New Roman"/>
      <family val="2"/>
    </font>
    <font>
      <sz val="12"/>
      <name val="Times New Roman"/>
      <family val="2"/>
    </font>
    <font>
      <sz val="14"/>
      <color theme="1"/>
      <name val="Times New Roman"/>
      <family val="2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4"/>
      <name val="Arial Cyr"/>
      <family val="2"/>
    </font>
    <font>
      <vertAlign val="superscript"/>
      <sz val="14"/>
      <name val="Times New Roman"/>
      <family val="2"/>
    </font>
    <font>
      <vertAlign val="superscript"/>
      <sz val="12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5"/>
      </top>
      <bottom style="double">
        <color theme="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7" borderId="1">
      <alignment/>
      <protection/>
    </xf>
    <xf numFmtId="9" fontId="0" fillId="0" borderId="0">
      <alignment/>
      <protection/>
    </xf>
    <xf numFmtId="0" fontId="5" fillId="4" borderId="0">
      <alignment/>
      <protection/>
    </xf>
    <xf numFmtId="0" fontId="6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7" fillId="0" borderId="2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5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12" fillId="20" borderId="6">
      <alignment/>
      <protection/>
    </xf>
    <xf numFmtId="0" fontId="13" fillId="0" borderId="0">
      <alignment/>
      <protection/>
    </xf>
    <xf numFmtId="0" fontId="14" fillId="21" borderId="0">
      <alignment/>
      <protection/>
    </xf>
    <xf numFmtId="0" fontId="15" fillId="22" borderId="1">
      <alignment/>
      <protection/>
    </xf>
    <xf numFmtId="0" fontId="2" fillId="0" borderId="0">
      <alignment/>
      <protection/>
    </xf>
    <xf numFmtId="0" fontId="16" fillId="0" borderId="0">
      <alignment vertical="top"/>
      <protection/>
    </xf>
    <xf numFmtId="0" fontId="17" fillId="0" borderId="7">
      <alignment/>
      <protection/>
    </xf>
    <xf numFmtId="0" fontId="18" fillId="3" borderId="0">
      <alignment/>
      <protection/>
    </xf>
    <xf numFmtId="0" fontId="0" fillId="23" borderId="8">
      <alignment/>
      <protection/>
    </xf>
    <xf numFmtId="0" fontId="19" fillId="22" borderId="9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0" fontId="0" fillId="0" borderId="0">
      <alignment/>
      <protection/>
    </xf>
    <xf numFmtId="161" fontId="0" fillId="0" borderId="0">
      <alignment/>
      <protection/>
    </xf>
  </cellStyleXfs>
  <cellXfs count="66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22" fillId="0" borderId="0" xfId="0" applyNumberFormat="1" applyFont="1"/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24" borderId="10" xfId="0" applyNumberFormat="1" applyFont="1" applyFill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6" fillId="0" borderId="0" xfId="0" applyNumberFormat="1" applyFont="1"/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2" fillId="0" borderId="11" xfId="0" applyFont="1" applyBorder="1"/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1" fontId="28" fillId="0" borderId="10" xfId="62" applyNumberFormat="1" applyFont="1" applyBorder="1">
      <alignment/>
      <protection/>
    </xf>
    <xf numFmtId="1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0" xfId="0" applyNumberFormat="1" applyFont="1"/>
    <xf numFmtId="3" fontId="22" fillId="0" borderId="10" xfId="0" applyNumberFormat="1" applyFont="1" applyBorder="1" applyAlignment="1">
      <alignment horizontal="right" vertical="center"/>
    </xf>
    <xf numFmtId="162" fontId="22" fillId="0" borderId="0" xfId="0" applyNumberFormat="1" applyFont="1"/>
    <xf numFmtId="4" fontId="22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2" fontId="0" fillId="24" borderId="10" xfId="0" applyNumberFormat="1" applyFill="1" applyBorder="1"/>
    <xf numFmtId="0" fontId="0" fillId="24" borderId="0" xfId="0" applyFill="1"/>
    <xf numFmtId="4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/>
    </xf>
    <xf numFmtId="3" fontId="27" fillId="0" borderId="0" xfId="0" applyNumberFormat="1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4" fontId="27" fillId="24" borderId="10" xfId="49" applyNumberFormat="1" applyFont="1" applyFill="1" applyBorder="1" applyAlignment="1">
      <alignment horizontal="right" vertical="center"/>
      <protection/>
    </xf>
    <xf numFmtId="2" fontId="30" fillId="24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– колірна тема 1" xfId="20"/>
    <cellStyle name="20% – колірна тема 2" xfId="21"/>
    <cellStyle name="20% – колірна тема 3" xfId="22"/>
    <cellStyle name="20% – колірна тема 4" xfId="23"/>
    <cellStyle name="20% – колірна тема 5" xfId="24"/>
    <cellStyle name="20% – колірна тема 6" xfId="25"/>
    <cellStyle name="40% – колірна тема 1" xfId="26"/>
    <cellStyle name="40% – колірна тема 2" xfId="27"/>
    <cellStyle name="40% – колірна тема 3" xfId="28"/>
    <cellStyle name="40% – колірна тема 4" xfId="29"/>
    <cellStyle name="40% – колірна тема 5" xfId="30"/>
    <cellStyle name="40% – колірна тема 6" xfId="31"/>
    <cellStyle name="60% – колірна тема 1" xfId="32"/>
    <cellStyle name="60% – колірна тема 2" xfId="33"/>
    <cellStyle name="60% – колірна тема 3" xfId="34"/>
    <cellStyle name="60% – колірна тема 4" xfId="35"/>
    <cellStyle name="60% – колірна тема 5" xfId="36"/>
    <cellStyle name="60% – колірна тема 6" xfId="37"/>
    <cellStyle name="Ввід" xfId="38"/>
    <cellStyle name="Відсотковий" xfId="39"/>
    <cellStyle name="Гарний" xfId="40"/>
    <cellStyle name="Гіперпосилання" xfId="41"/>
    <cellStyle name="Грошовий" xfId="42"/>
    <cellStyle name="Грошовий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&amp;apos;язана клітинка" xfId="50"/>
    <cellStyle name="Колірна тема 1" xfId="51"/>
    <cellStyle name="Колірна тема 2" xfId="52"/>
    <cellStyle name="Колірна тема 3" xfId="53"/>
    <cellStyle name="Колірна тема 4" xfId="54"/>
    <cellStyle name="Колірна тема 5" xfId="55"/>
    <cellStyle name="Колірна тема 6" xfId="56"/>
    <cellStyle name="Контрольна клітинка" xfId="57"/>
    <cellStyle name="Назва" xfId="58"/>
    <cellStyle name="Нейтральний" xfId="59"/>
    <cellStyle name="Обчислення" xfId="60"/>
    <cellStyle name="Обычный 10 2" xfId="61"/>
    <cellStyle name="Переглянуте гіперпосилання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Фінансовий" xfId="69"/>
    <cellStyle name="Фінансовий [0]" xfId="70"/>
  </cellStyles>
  <dxfs count="1">
    <dxf>
      <font>
        <b/>
        <i val="0"/>
      </font>
      <fill>
        <patternFill patternType="solid">
          <fgColor indexed="27"/>
          <bgColor indexed="2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G36"/>
  <sheetViews>
    <sheetView zoomScale="60" zoomScaleNormal="60" workbookViewId="0" topLeftCell="A1">
      <selection activeCell="D9" sqref="D9"/>
    </sheetView>
  </sheetViews>
  <sheetFormatPr defaultColWidth="9.00390625" defaultRowHeight="18.75" customHeight="1"/>
  <cols>
    <col min="1" max="1" width="61.25390625" style="1" bestFit="1" customWidth="1"/>
    <col min="2" max="2" width="27.00390625" style="1" bestFit="1" customWidth="1"/>
    <col min="3" max="3" width="24.75390625" style="1" bestFit="1" customWidth="1"/>
    <col min="4" max="4" width="28.25390625" style="1" bestFit="1" customWidth="1"/>
    <col min="5" max="6" width="25.00390625" style="1" bestFit="1" customWidth="1"/>
    <col min="7" max="7" width="14.75390625" style="1" bestFit="1" customWidth="1"/>
    <col min="8" max="257" width="9.125" style="1" bestFit="1" customWidth="1"/>
  </cols>
  <sheetData>
    <row r="1" spans="4:6" ht="18.75">
      <c r="D1" s="2" t="s">
        <v>0</v>
      </c>
      <c r="E1" s="2"/>
      <c r="F1" s="2"/>
    </row>
    <row r="2" ht="4.5" customHeight="1"/>
    <row r="3" spans="1:6" ht="19.5">
      <c r="A3" s="3" t="s">
        <v>1</v>
      </c>
      <c r="B3" s="3"/>
      <c r="C3" s="3"/>
      <c r="D3" s="3"/>
      <c r="E3" s="3"/>
      <c r="F3" s="3"/>
    </row>
    <row r="4" spans="2:6" ht="18.75">
      <c r="B4" s="4"/>
      <c r="E4" s="5"/>
      <c r="F4" s="5" t="s">
        <v>2</v>
      </c>
    </row>
    <row r="5" spans="1:6" ht="22.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8.75">
      <c r="A6" s="7" t="s">
        <v>9</v>
      </c>
      <c r="B6" s="7"/>
      <c r="C6" s="7"/>
      <c r="D6" s="7"/>
      <c r="E6" s="7"/>
      <c r="F6" s="8"/>
    </row>
    <row r="7" spans="1:6" ht="21.75" customHeight="1">
      <c r="A7" s="9" t="s">
        <v>10</v>
      </c>
      <c r="B7" s="10">
        <v>247038111.83</v>
      </c>
      <c r="C7" s="11">
        <v>234028362.3</v>
      </c>
      <c r="D7" s="10">
        <v>241994600</v>
      </c>
      <c r="E7" s="10">
        <v>157222300</v>
      </c>
      <c r="F7" s="10">
        <v>157222300</v>
      </c>
    </row>
    <row r="8" spans="1:6" ht="21.75" customHeight="1">
      <c r="A8" s="9" t="s">
        <v>11</v>
      </c>
      <c r="B8" s="10">
        <v>230181824.93</v>
      </c>
      <c r="C8" s="11">
        <v>241703628.44</v>
      </c>
      <c r="D8" s="10">
        <v>241747100</v>
      </c>
      <c r="E8" s="10">
        <v>156974800</v>
      </c>
      <c r="F8" s="10">
        <v>156974800</v>
      </c>
    </row>
    <row r="9" spans="1:6" ht="21.75" customHeight="1">
      <c r="A9" s="9" t="s">
        <v>12</v>
      </c>
      <c r="B9" s="10">
        <f>B10+B11</f>
        <v>202500</v>
      </c>
      <c r="C9" s="10">
        <f>C10+C11</f>
        <v>225000</v>
      </c>
      <c r="D9" s="10">
        <f>D10+D11</f>
        <v>247500</v>
      </c>
      <c r="E9" s="10">
        <f>E10+E11</f>
        <v>247500</v>
      </c>
      <c r="F9" s="10">
        <f>F10+F11</f>
        <v>247500</v>
      </c>
    </row>
    <row r="10" spans="1:6" ht="21.75" customHeight="1">
      <c r="A10" s="12" t="s">
        <v>13</v>
      </c>
      <c r="B10" s="10">
        <v>202500</v>
      </c>
      <c r="C10" s="11">
        <v>225000</v>
      </c>
      <c r="D10" s="10">
        <v>247500</v>
      </c>
      <c r="E10" s="10">
        <v>247500</v>
      </c>
      <c r="F10" s="10">
        <v>247500</v>
      </c>
    </row>
    <row r="11" spans="1:6" ht="21.75" customHeight="1">
      <c r="A11" s="12" t="s">
        <v>14</v>
      </c>
      <c r="B11" s="10"/>
      <c r="C11" s="11">
        <v>0</v>
      </c>
      <c r="D11" s="10"/>
      <c r="E11" s="10"/>
      <c r="F11" s="10"/>
    </row>
    <row r="12" spans="1:6" ht="21.75" customHeight="1">
      <c r="A12" s="9" t="s">
        <v>15</v>
      </c>
      <c r="B12" s="10">
        <v>-570719.23</v>
      </c>
      <c r="C12" s="11">
        <v>7900266.14</v>
      </c>
      <c r="D12" s="10"/>
      <c r="E12" s="10"/>
      <c r="F12" s="10"/>
    </row>
    <row r="13" spans="1:6" ht="18.75">
      <c r="A13" s="13" t="s">
        <v>16</v>
      </c>
      <c r="B13" s="13"/>
      <c r="C13" s="13"/>
      <c r="D13" s="13"/>
      <c r="E13" s="13"/>
      <c r="F13" s="14"/>
    </row>
    <row r="14" spans="1:6" ht="21.75" customHeight="1">
      <c r="A14" s="9" t="s">
        <v>10</v>
      </c>
      <c r="B14" s="10">
        <v>6020292.22</v>
      </c>
      <c r="C14" s="10">
        <v>12946973.67</v>
      </c>
      <c r="D14" s="10">
        <v>7350575</v>
      </c>
      <c r="E14" s="10">
        <v>7350575</v>
      </c>
      <c r="F14" s="10">
        <v>7350575</v>
      </c>
    </row>
    <row r="15" spans="1:6" ht="21.75" customHeight="1">
      <c r="A15" s="9" t="s">
        <v>11</v>
      </c>
      <c r="B15" s="10">
        <v>17134380.6</v>
      </c>
      <c r="C15" s="10">
        <v>19868227.27</v>
      </c>
      <c r="D15" s="10">
        <v>7350575</v>
      </c>
      <c r="E15" s="10">
        <v>7350575</v>
      </c>
      <c r="F15" s="10">
        <v>7350575</v>
      </c>
    </row>
    <row r="16" spans="1:6" ht="21.75" customHeight="1">
      <c r="A16" s="9" t="s">
        <v>12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</row>
    <row r="17" spans="1:6" ht="21.75" customHeight="1">
      <c r="A17" s="12" t="s">
        <v>13</v>
      </c>
      <c r="B17" s="10">
        <v>140000</v>
      </c>
      <c r="C17" s="10">
        <v>179500</v>
      </c>
      <c r="D17" s="10">
        <v>150000</v>
      </c>
      <c r="E17" s="10">
        <v>150000</v>
      </c>
      <c r="F17" s="10">
        <v>150000</v>
      </c>
    </row>
    <row r="18" spans="1:6" ht="21.75" customHeight="1">
      <c r="A18" s="12" t="s">
        <v>14</v>
      </c>
      <c r="B18" s="10">
        <v>-140000</v>
      </c>
      <c r="C18" s="10">
        <v>-179500</v>
      </c>
      <c r="D18" s="10">
        <v>-150000</v>
      </c>
      <c r="E18" s="10">
        <v>-150000</v>
      </c>
      <c r="F18" s="10">
        <v>-150000</v>
      </c>
    </row>
    <row r="19" spans="1:6" ht="21.75" customHeight="1">
      <c r="A19" s="9" t="s">
        <v>15</v>
      </c>
      <c r="B19" s="10">
        <v>11848172.15</v>
      </c>
      <c r="C19" s="10">
        <v>6921253.6</v>
      </c>
      <c r="D19" s="10">
        <v>0</v>
      </c>
      <c r="E19" s="10"/>
      <c r="F19" s="10"/>
    </row>
    <row r="20" spans="1:6" ht="18.75">
      <c r="A20" s="13" t="s">
        <v>17</v>
      </c>
      <c r="B20" s="13"/>
      <c r="C20" s="13"/>
      <c r="D20" s="13"/>
      <c r="E20" s="13"/>
      <c r="F20" s="14"/>
    </row>
    <row r="21" spans="1:7" ht="24" customHeight="1">
      <c r="A21" s="9" t="s">
        <v>10</v>
      </c>
      <c r="B21" s="10">
        <f aca="true" t="shared" si="0" ref="B21:E22">B7+B14</f>
        <v>253058404.05</v>
      </c>
      <c r="C21" s="10">
        <f t="shared" si="0"/>
        <v>246975335.97</v>
      </c>
      <c r="D21" s="10">
        <f t="shared" si="0"/>
        <v>249345175</v>
      </c>
      <c r="E21" s="10">
        <f t="shared" si="0"/>
        <v>164572875</v>
      </c>
      <c r="F21" s="10">
        <f aca="true" t="shared" si="1" ref="F21:F22">F7+F14</f>
        <v>164572875</v>
      </c>
      <c r="G21" s="4"/>
    </row>
    <row r="22" spans="1:6" ht="24" customHeight="1">
      <c r="A22" s="9" t="s">
        <v>11</v>
      </c>
      <c r="B22" s="10">
        <f t="shared" si="0"/>
        <v>247316205.53</v>
      </c>
      <c r="C22" s="10">
        <f t="shared" si="0"/>
        <v>261571855.71</v>
      </c>
      <c r="D22" s="10">
        <f t="shared" si="0"/>
        <v>249097675</v>
      </c>
      <c r="E22" s="10">
        <f t="shared" si="0"/>
        <v>164325375</v>
      </c>
      <c r="F22" s="10">
        <f t="shared" si="1"/>
        <v>164325375</v>
      </c>
    </row>
    <row r="23" spans="1:6" ht="24" customHeight="1">
      <c r="A23" s="9" t="s">
        <v>12</v>
      </c>
      <c r="B23" s="10">
        <f>SUM(B24:B25)</f>
        <v>202500</v>
      </c>
      <c r="C23" s="10">
        <f>SUM(C24:C25)</f>
        <v>225000</v>
      </c>
      <c r="D23" s="10">
        <f>SUM(D24:D25)</f>
        <v>247500</v>
      </c>
      <c r="E23" s="10">
        <f>SUM(E24:E25)</f>
        <v>247500</v>
      </c>
      <c r="F23" s="10">
        <f>SUM(F24:F25)</f>
        <v>247500</v>
      </c>
    </row>
    <row r="24" spans="1:6" ht="24" customHeight="1">
      <c r="A24" s="12" t="s">
        <v>13</v>
      </c>
      <c r="B24" s="10">
        <f aca="true" t="shared" si="2" ref="B24:E26">B10+B17</f>
        <v>342500</v>
      </c>
      <c r="C24" s="10">
        <f t="shared" si="2"/>
        <v>404500</v>
      </c>
      <c r="D24" s="10">
        <f t="shared" si="2"/>
        <v>397500</v>
      </c>
      <c r="E24" s="10">
        <f t="shared" si="2"/>
        <v>397500</v>
      </c>
      <c r="F24" s="10">
        <f aca="true" t="shared" si="3" ref="F24:F26">F10+F17</f>
        <v>397500</v>
      </c>
    </row>
    <row r="25" spans="1:6" ht="24" customHeight="1">
      <c r="A25" s="12" t="s">
        <v>14</v>
      </c>
      <c r="B25" s="10">
        <f t="shared" si="2"/>
        <v>-140000</v>
      </c>
      <c r="C25" s="10">
        <f t="shared" si="2"/>
        <v>-179500</v>
      </c>
      <c r="D25" s="10">
        <f t="shared" si="2"/>
        <v>-150000</v>
      </c>
      <c r="E25" s="10">
        <f t="shared" si="2"/>
        <v>-150000</v>
      </c>
      <c r="F25" s="10">
        <f t="shared" si="3"/>
        <v>-150000</v>
      </c>
    </row>
    <row r="26" spans="1:6" ht="24" customHeight="1">
      <c r="A26" s="9" t="s">
        <v>15</v>
      </c>
      <c r="B26" s="10">
        <f t="shared" si="2"/>
        <v>11277452.92</v>
      </c>
      <c r="C26" s="10">
        <f>C12+C19</f>
        <v>14821519.739999998</v>
      </c>
      <c r="D26" s="10">
        <f>D12+D19</f>
        <v>0</v>
      </c>
      <c r="E26" s="10">
        <f>E12+E19</f>
        <v>0</v>
      </c>
      <c r="F26" s="10">
        <f t="shared" si="3"/>
        <v>0</v>
      </c>
    </row>
    <row r="27" spans="2:6" ht="14.25" customHeight="1">
      <c r="B27" s="15"/>
      <c r="C27" s="15"/>
      <c r="D27" s="15"/>
      <c r="E27" s="15"/>
      <c r="F27" s="15"/>
    </row>
    <row r="28" spans="1:6" ht="14.25" customHeight="1">
      <c r="A28" s="16" t="s">
        <v>18</v>
      </c>
      <c r="B28" s="16"/>
      <c r="C28" s="16"/>
      <c r="D28" s="16"/>
      <c r="E28" s="16"/>
      <c r="F28" s="15"/>
    </row>
    <row r="29" spans="1:6" ht="14.25" customHeight="1">
      <c r="A29" s="16" t="s">
        <v>19</v>
      </c>
      <c r="B29" s="16"/>
      <c r="C29" s="16"/>
      <c r="D29" s="16"/>
      <c r="E29" s="16"/>
      <c r="F29" s="16"/>
    </row>
    <row r="30" spans="1:6" ht="18.75" customHeight="1">
      <c r="A30" s="17" t="s">
        <v>20</v>
      </c>
      <c r="B30" s="17"/>
      <c r="C30" s="17"/>
      <c r="D30" s="17"/>
      <c r="E30" s="17"/>
      <c r="F30" s="17"/>
    </row>
    <row r="31" ht="19.5">
      <c r="A31" s="18" t="s">
        <v>21</v>
      </c>
    </row>
    <row r="32" spans="1:6" ht="18.75">
      <c r="A32" s="1" t="s">
        <v>22</v>
      </c>
      <c r="C32" s="4"/>
      <c r="D32" s="4" t="s">
        <v>23</v>
      </c>
      <c r="E32" s="4"/>
      <c r="F32" s="4"/>
    </row>
    <row r="33" spans="1:6" ht="18.75">
      <c r="A33" s="1" t="s">
        <v>24</v>
      </c>
      <c r="C33" s="4"/>
      <c r="D33" s="4"/>
      <c r="E33" s="4"/>
      <c r="F33" s="4"/>
    </row>
    <row r="35" ht="18.75">
      <c r="D35" s="4"/>
    </row>
    <row r="36" spans="3:6" ht="18.75">
      <c r="C36" s="4"/>
      <c r="D36" s="4"/>
      <c r="E36" s="4"/>
      <c r="F36" s="4"/>
    </row>
  </sheetData>
  <mergeCells count="8">
    <mergeCell ref="D1:E1"/>
    <mergeCell ref="A3:E3"/>
    <mergeCell ref="A6:E6"/>
    <mergeCell ref="A13:E13"/>
    <mergeCell ref="A20:E20"/>
    <mergeCell ref="A28:E28"/>
    <mergeCell ref="A29:E29"/>
    <mergeCell ref="A30:E30"/>
  </mergeCells>
  <printOptions/>
  <pageMargins left="0.3543307086614173" right="0.3543307086614173" top="0.7874015748031495" bottom="0.39370078740157477" header="0.511811" footer="0.511811"/>
  <pageSetup fitToHeight="0" fitToWidth="1" horizontalDpi="300" verticalDpi="300" orientation="landscape" paperSize="9" scale="77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K34"/>
  <sheetViews>
    <sheetView zoomScale="60" zoomScaleNormal="60" workbookViewId="0" topLeftCell="A1">
      <selection activeCell="D21" sqref="D21"/>
    </sheetView>
  </sheetViews>
  <sheetFormatPr defaultColWidth="9.00390625" defaultRowHeight="18.75" customHeight="1"/>
  <cols>
    <col min="1" max="1" width="55.75390625" style="1" bestFit="1" customWidth="1"/>
    <col min="2" max="2" width="23.375" style="1" bestFit="1" customWidth="1"/>
    <col min="3" max="3" width="26.875" style="1" bestFit="1" customWidth="1"/>
    <col min="4" max="4" width="26.375" style="1" bestFit="1" customWidth="1"/>
    <col min="5" max="6" width="23.00390625" style="1" bestFit="1" customWidth="1"/>
    <col min="7" max="7" width="22.75390625" style="1" bestFit="1" customWidth="1"/>
    <col min="8" max="8" width="16.375" style="1" bestFit="1" customWidth="1"/>
    <col min="9" max="9" width="15.875" style="1" bestFit="1" customWidth="1"/>
    <col min="10" max="10" width="16.25390625" style="1" bestFit="1" customWidth="1"/>
    <col min="11" max="11" width="14.375" style="1" bestFit="1" customWidth="1"/>
    <col min="12" max="257" width="9.125" style="1" bestFit="1" customWidth="1"/>
  </cols>
  <sheetData>
    <row r="1" spans="4:6" ht="18.75">
      <c r="D1" s="2" t="s">
        <v>25</v>
      </c>
      <c r="E1" s="2"/>
      <c r="F1" s="2"/>
    </row>
    <row r="3" spans="1:6" ht="18.75">
      <c r="A3" s="8" t="s">
        <v>26</v>
      </c>
      <c r="B3" s="8"/>
      <c r="C3" s="8"/>
      <c r="D3" s="8"/>
      <c r="E3" s="8"/>
      <c r="F3" s="8"/>
    </row>
    <row r="4" spans="5:6" ht="18.75">
      <c r="E4" s="5"/>
      <c r="F4" s="5" t="s">
        <v>2</v>
      </c>
    </row>
    <row r="5" spans="1:7" ht="22.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19"/>
    </row>
    <row r="6" spans="1:10" ht="38.25" customHeight="1">
      <c r="A6" s="20" t="s">
        <v>27</v>
      </c>
      <c r="B6" s="21">
        <f>'Додаток 1'!B21</f>
        <v>253058404.05</v>
      </c>
      <c r="C6" s="21">
        <f>'Додаток 1'!C21</f>
        <v>246975335.97</v>
      </c>
      <c r="D6" s="21">
        <f>'Додаток 1'!D21</f>
        <v>249345175</v>
      </c>
      <c r="E6" s="21">
        <f>'Додаток 1'!E21</f>
        <v>164572875</v>
      </c>
      <c r="F6" s="21">
        <f>'Додаток 1'!F21</f>
        <v>164572875</v>
      </c>
      <c r="G6" s="22"/>
      <c r="I6" s="4"/>
      <c r="J6" s="4"/>
    </row>
    <row r="7" spans="1:11" ht="21.75" customHeight="1">
      <c r="A7" s="9" t="s">
        <v>28</v>
      </c>
      <c r="B7" s="21">
        <f>102745460.7+359660</f>
        <v>103105120.7</v>
      </c>
      <c r="C7" s="21">
        <v>79103362.3</v>
      </c>
      <c r="D7" s="21">
        <f>D8+D10</f>
        <v>101408600</v>
      </c>
      <c r="E7" s="21">
        <v>36636300</v>
      </c>
      <c r="F7" s="21">
        <v>36636300</v>
      </c>
      <c r="G7" s="23"/>
      <c r="J7" s="4"/>
      <c r="K7" s="4"/>
    </row>
    <row r="8" spans="1:7" ht="21.75" customHeight="1">
      <c r="A8" s="9" t="s">
        <v>29</v>
      </c>
      <c r="B8" s="24">
        <v>11029700</v>
      </c>
      <c r="C8" s="24">
        <v>7745400</v>
      </c>
      <c r="D8" s="21">
        <v>36636300</v>
      </c>
      <c r="E8" s="21">
        <v>36636300</v>
      </c>
      <c r="F8" s="21">
        <v>36636300</v>
      </c>
      <c r="G8" s="19"/>
    </row>
    <row r="9" spans="1:9" ht="21.75" customHeight="1">
      <c r="A9" s="12" t="s">
        <v>30</v>
      </c>
      <c r="B9" s="21">
        <f>2317200</f>
        <v>2317200</v>
      </c>
      <c r="C9" s="25">
        <v>1850000</v>
      </c>
      <c r="D9" s="26"/>
      <c r="E9" s="26"/>
      <c r="F9" s="26"/>
      <c r="H9" s="4"/>
      <c r="I9" s="4"/>
    </row>
    <row r="10" spans="1:7" ht="21.75" customHeight="1">
      <c r="A10" s="12" t="s">
        <v>31</v>
      </c>
      <c r="B10" s="21">
        <f>83324094+6074466.7</f>
        <v>89398560.7</v>
      </c>
      <c r="C10" s="24">
        <f>66587000+2920962.3</f>
        <v>69507962.3</v>
      </c>
      <c r="D10" s="24">
        <f>63405400+1366900</f>
        <v>64772300</v>
      </c>
      <c r="E10" s="24"/>
      <c r="F10" s="24"/>
      <c r="G10" s="27"/>
    </row>
    <row r="11" spans="1:7" ht="21.75" customHeight="1">
      <c r="A11" s="12" t="s">
        <v>32</v>
      </c>
      <c r="B11" s="21">
        <v>359660</v>
      </c>
      <c r="C11" s="24">
        <v>0</v>
      </c>
      <c r="D11" s="24"/>
      <c r="E11" s="24"/>
      <c r="F11" s="24"/>
      <c r="G11" s="27"/>
    </row>
    <row r="12" spans="1:6" ht="21.75" customHeight="1">
      <c r="A12" s="12"/>
      <c r="B12" s="21"/>
      <c r="C12" s="25"/>
      <c r="D12" s="26"/>
      <c r="E12" s="26"/>
      <c r="F12" s="26"/>
    </row>
    <row r="13" spans="1:10" ht="21.75" customHeight="1">
      <c r="A13" s="12" t="s">
        <v>33</v>
      </c>
      <c r="B13" s="21">
        <f>140618318.55+147595.79</f>
        <v>140765914.34</v>
      </c>
      <c r="C13" s="21">
        <f>151609000+150000</f>
        <v>151759000</v>
      </c>
      <c r="D13" s="28">
        <f>117069500+120000+20000000</f>
        <v>137189500</v>
      </c>
      <c r="E13" s="28">
        <f>117069500+120000</f>
        <v>117189500</v>
      </c>
      <c r="F13" s="28">
        <f>117069500+120000</f>
        <v>117189500</v>
      </c>
      <c r="H13" s="4"/>
      <c r="I13" s="4"/>
      <c r="J13" s="4"/>
    </row>
    <row r="14" spans="1:9" ht="21.75" customHeight="1">
      <c r="A14" s="9" t="s">
        <v>34</v>
      </c>
      <c r="B14" s="21">
        <v>85567405.7</v>
      </c>
      <c r="C14" s="21">
        <v>92750000</v>
      </c>
      <c r="D14" s="28">
        <v>85750000</v>
      </c>
      <c r="E14" s="28">
        <v>65750000</v>
      </c>
      <c r="F14" s="28">
        <v>65750000</v>
      </c>
      <c r="I14" s="4"/>
    </row>
    <row r="15" spans="1:6" ht="21.75" customHeight="1">
      <c r="A15" s="9"/>
      <c r="B15" s="21"/>
      <c r="C15" s="21"/>
      <c r="D15" s="28"/>
      <c r="E15" s="28"/>
      <c r="F15" s="28"/>
    </row>
    <row r="16" spans="1:6" ht="21.75" customHeight="1">
      <c r="A16" s="9" t="s">
        <v>35</v>
      </c>
      <c r="B16" s="21">
        <f>3674332.58+4895119.57</f>
        <v>8569452.15</v>
      </c>
      <c r="C16" s="21">
        <f>3316000+12796973.67</f>
        <v>16112973.67</v>
      </c>
      <c r="D16" s="28">
        <f>3516500+7230575</f>
        <v>10747075</v>
      </c>
      <c r="E16" s="28">
        <f>3516500+7230575</f>
        <v>10747075</v>
      </c>
      <c r="F16" s="28">
        <f>3516500+7230575</f>
        <v>10747075</v>
      </c>
    </row>
    <row r="17" spans="1:6" ht="21.75" customHeight="1">
      <c r="A17" s="9" t="s">
        <v>36</v>
      </c>
      <c r="B17" s="21">
        <v>4733737.45</v>
      </c>
      <c r="C17" s="21">
        <v>12716973.67</v>
      </c>
      <c r="D17" s="21">
        <v>7146575</v>
      </c>
      <c r="E17" s="21">
        <v>7146575</v>
      </c>
      <c r="F17" s="21">
        <v>7146575</v>
      </c>
    </row>
    <row r="18" spans="1:6" ht="21.75" customHeight="1">
      <c r="A18" s="12"/>
      <c r="B18" s="21"/>
      <c r="C18" s="21"/>
      <c r="D18" s="28"/>
      <c r="E18" s="28"/>
      <c r="F18" s="28"/>
    </row>
    <row r="19" spans="1:6" ht="21.75" customHeight="1">
      <c r="A19" s="12" t="s">
        <v>37</v>
      </c>
      <c r="B19" s="21">
        <v>617916.86</v>
      </c>
      <c r="C19" s="21">
        <v>0</v>
      </c>
      <c r="D19" s="21">
        <v>0</v>
      </c>
      <c r="E19" s="21">
        <v>0</v>
      </c>
      <c r="F19" s="21">
        <v>0</v>
      </c>
    </row>
    <row r="20" spans="1:6" ht="21.75" customHeight="1">
      <c r="A20" s="9" t="s">
        <v>38</v>
      </c>
      <c r="B20" s="21">
        <f>144292651.13+5660632.22</f>
        <v>149953283.35</v>
      </c>
      <c r="C20" s="21">
        <f>154925000+12946973.67</f>
        <v>167871973.67</v>
      </c>
      <c r="D20" s="21">
        <f>120586000+7350575+20000000</f>
        <v>147936575</v>
      </c>
      <c r="E20" s="21">
        <f>120586000+7350575</f>
        <v>127936575</v>
      </c>
      <c r="F20" s="21">
        <f>120586000+7350575</f>
        <v>127936575</v>
      </c>
    </row>
    <row r="21" spans="1:6" ht="21.75" customHeight="1">
      <c r="A21" s="1"/>
      <c r="B21" s="1"/>
      <c r="C21" s="1"/>
      <c r="D21" s="1"/>
      <c r="E21" s="1"/>
      <c r="F21" s="1"/>
    </row>
    <row r="22" spans="1:6" ht="14.25" customHeight="1">
      <c r="A22" s="16" t="s">
        <v>18</v>
      </c>
      <c r="B22" s="16"/>
      <c r="C22" s="16"/>
      <c r="D22" s="16"/>
      <c r="E22" s="16"/>
      <c r="F22" s="15"/>
    </row>
    <row r="23" spans="1:6" ht="14.25" customHeight="1">
      <c r="A23" s="16" t="s">
        <v>19</v>
      </c>
      <c r="B23" s="16"/>
      <c r="C23" s="16"/>
      <c r="D23" s="16"/>
      <c r="E23" s="16"/>
      <c r="F23" s="16"/>
    </row>
    <row r="24" spans="1:6" ht="18.75" customHeight="1">
      <c r="A24" s="17" t="s">
        <v>20</v>
      </c>
      <c r="B24" s="17"/>
      <c r="C24" s="17"/>
      <c r="D24" s="17"/>
      <c r="E24" s="17"/>
      <c r="F24" s="17"/>
    </row>
    <row r="25" ht="19.5">
      <c r="A25" s="18" t="s">
        <v>21</v>
      </c>
    </row>
    <row r="26" spans="1:6" ht="18.75">
      <c r="A26" s="1" t="s">
        <v>22</v>
      </c>
      <c r="C26" s="4"/>
      <c r="D26" s="4" t="s">
        <v>23</v>
      </c>
      <c r="E26" s="4"/>
      <c r="F26" s="4"/>
    </row>
    <row r="27" spans="1:6" ht="18.75">
      <c r="A27" s="1" t="s">
        <v>24</v>
      </c>
      <c r="C27" s="4"/>
      <c r="D27" s="4"/>
      <c r="E27" s="4"/>
      <c r="F27" s="4"/>
    </row>
    <row r="29" ht="18.75">
      <c r="C29" s="29"/>
    </row>
    <row r="30" ht="18.75">
      <c r="C30" s="29"/>
    </row>
    <row r="32" spans="4:6" ht="18.75">
      <c r="D32" s="29"/>
      <c r="E32" s="30"/>
      <c r="F32" s="30"/>
    </row>
    <row r="33" spans="4:6" ht="18.75">
      <c r="D33" s="29"/>
      <c r="E33" s="30"/>
      <c r="F33" s="30"/>
    </row>
    <row r="34" spans="4:6" ht="18.75">
      <c r="D34" s="29"/>
      <c r="E34" s="29"/>
      <c r="F34" s="29"/>
    </row>
  </sheetData>
  <mergeCells count="5">
    <mergeCell ref="D1:E1"/>
    <mergeCell ref="A3:E3"/>
    <mergeCell ref="A22:E22"/>
    <mergeCell ref="A23:E23"/>
    <mergeCell ref="A24:E24"/>
  </mergeCells>
  <printOptions/>
  <pageMargins left="0.19684999999999997" right="0.19684999999999997" top="0.7874019999999998" bottom="0.19684999999999997" header="0.511811" footer="0.511811"/>
  <pageSetup horizontalDpi="300" verticalDpi="300" orientation="landscape" paperSize="9" scale="82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Q26"/>
  <sheetViews>
    <sheetView zoomScale="60" zoomScaleNormal="60" workbookViewId="0" topLeftCell="A1">
      <selection activeCell="I7" sqref="I7:I17"/>
    </sheetView>
  </sheetViews>
  <sheetFormatPr defaultColWidth="9.00390625" defaultRowHeight="15.75" customHeight="1"/>
  <cols>
    <col min="1" max="1" width="13.125" style="31" bestFit="1" customWidth="1"/>
    <col min="2" max="2" width="25.875" style="16" bestFit="1" customWidth="1"/>
    <col min="3" max="3" width="14.00390625" style="32" bestFit="1" customWidth="1"/>
    <col min="4" max="4" width="12.625" style="32" bestFit="1" customWidth="1"/>
    <col min="5" max="6" width="14.00390625" style="32" bestFit="1" customWidth="1"/>
    <col min="7" max="7" width="11.25390625" style="32" bestFit="1" customWidth="1"/>
    <col min="8" max="9" width="14.00390625" style="32" bestFit="1" customWidth="1"/>
    <col min="10" max="10" width="11.25390625" style="32" bestFit="1" customWidth="1"/>
    <col min="11" max="12" width="14.00390625" style="32" bestFit="1" customWidth="1"/>
    <col min="13" max="13" width="11.25390625" style="32" bestFit="1" customWidth="1"/>
    <col min="14" max="15" width="14.00390625" style="32" bestFit="1" customWidth="1"/>
    <col min="16" max="16" width="11.25390625" style="32" bestFit="1" customWidth="1"/>
    <col min="17" max="17" width="14.00390625" style="32" bestFit="1" customWidth="1"/>
    <col min="18" max="257" width="9.125" style="32" bestFit="1" customWidth="1"/>
  </cols>
  <sheetData>
    <row r="1" spans="13:17" ht="15.75">
      <c r="M1" s="31"/>
      <c r="N1" s="31"/>
      <c r="P1" s="31" t="s">
        <v>39</v>
      </c>
      <c r="Q1" s="31"/>
    </row>
    <row r="3" spans="1:8" ht="45.75" customHeight="1">
      <c r="A3" s="33" t="s">
        <v>40</v>
      </c>
      <c r="B3" s="33"/>
      <c r="C3" s="33"/>
      <c r="D3" s="33"/>
      <c r="E3" s="33"/>
      <c r="F3" s="33"/>
      <c r="G3" s="33"/>
      <c r="H3" s="33"/>
    </row>
    <row r="4" spans="8:17" ht="15.75">
      <c r="H4" s="34"/>
      <c r="Q4" s="34" t="s">
        <v>2</v>
      </c>
    </row>
    <row r="5" spans="1:17" ht="47.25" customHeight="1">
      <c r="A5" s="35" t="s">
        <v>41</v>
      </c>
      <c r="B5" s="35" t="s">
        <v>42</v>
      </c>
      <c r="C5" s="36" t="str">
        <f>'Додаток 1'!B5</f>
        <v xml:space="preserve">2021 рік¹</v>
      </c>
      <c r="D5" s="37"/>
      <c r="E5" s="38"/>
      <c r="F5" s="36" t="s">
        <v>43</v>
      </c>
      <c r="G5" s="37"/>
      <c r="H5" s="38"/>
      <c r="I5" s="36" t="s">
        <v>44</v>
      </c>
      <c r="J5" s="37"/>
      <c r="K5" s="38"/>
      <c r="L5" s="36" t="s">
        <v>45</v>
      </c>
      <c r="M5" s="37"/>
      <c r="N5" s="38"/>
      <c r="O5" s="36" t="s">
        <v>46</v>
      </c>
      <c r="P5" s="37"/>
      <c r="Q5" s="38"/>
    </row>
    <row r="6" spans="1:17" ht="15.75">
      <c r="A6" s="39"/>
      <c r="B6" s="39"/>
      <c r="C6" s="40" t="s">
        <v>47</v>
      </c>
      <c r="D6" s="40" t="s">
        <v>48</v>
      </c>
      <c r="E6" s="40" t="s">
        <v>49</v>
      </c>
      <c r="F6" s="40" t="s">
        <v>47</v>
      </c>
      <c r="G6" s="40" t="s">
        <v>48</v>
      </c>
      <c r="H6" s="40" t="s">
        <v>49</v>
      </c>
      <c r="I6" s="40" t="s">
        <v>47</v>
      </c>
      <c r="J6" s="40" t="s">
        <v>48</v>
      </c>
      <c r="K6" s="40" t="s">
        <v>49</v>
      </c>
      <c r="L6" s="40" t="s">
        <v>47</v>
      </c>
      <c r="M6" s="40" t="s">
        <v>48</v>
      </c>
      <c r="N6" s="40" t="s">
        <v>49</v>
      </c>
      <c r="O6" s="40" t="s">
        <v>47</v>
      </c>
      <c r="P6" s="40" t="s">
        <v>48</v>
      </c>
      <c r="Q6" s="40" t="s">
        <v>49</v>
      </c>
    </row>
    <row r="7" spans="1:17" ht="15.75">
      <c r="A7" s="41" t="s">
        <v>50</v>
      </c>
      <c r="B7" s="42" t="s">
        <v>51</v>
      </c>
      <c r="C7" s="43">
        <v>25856777.64</v>
      </c>
      <c r="D7" s="43">
        <v>1491945.03</v>
      </c>
      <c r="E7" s="43">
        <f aca="true" t="shared" si="0" ref="E7:E17">C7+D7</f>
        <v>27348722.67</v>
      </c>
      <c r="F7" s="43">
        <v>25080192</v>
      </c>
      <c r="G7" s="43">
        <v>2641215.833333</v>
      </c>
      <c r="H7" s="43">
        <f aca="true" t="shared" si="1" ref="H7:H17">F7+G7</f>
        <v>27721407.833333332</v>
      </c>
      <c r="I7" s="43">
        <v>23309760</v>
      </c>
      <c r="J7" s="44"/>
      <c r="K7" s="43">
        <f aca="true" t="shared" si="2" ref="K7:K17">I7+J7</f>
        <v>23309760</v>
      </c>
      <c r="L7" s="43">
        <v>23309760</v>
      </c>
      <c r="M7" s="44"/>
      <c r="N7" s="43">
        <f aca="true" t="shared" si="3" ref="N7:N17">L7+M7</f>
        <v>23309760</v>
      </c>
      <c r="O7" s="43">
        <v>23309760</v>
      </c>
      <c r="P7" s="44"/>
      <c r="Q7" s="43">
        <f aca="true" t="shared" si="4" ref="Q7:Q17">O7+P7</f>
        <v>23309760</v>
      </c>
    </row>
    <row r="8" spans="1:17" ht="15.75">
      <c r="A8" s="41" t="s">
        <v>52</v>
      </c>
      <c r="B8" s="42" t="s">
        <v>53</v>
      </c>
      <c r="C8" s="43">
        <v>146057014.76</v>
      </c>
      <c r="D8" s="43">
        <v>3992125.27</v>
      </c>
      <c r="E8" s="43">
        <f t="shared" si="0"/>
        <v>150049140.03000006</v>
      </c>
      <c r="F8" s="43">
        <v>152030460.44</v>
      </c>
      <c r="G8" s="43">
        <v>5965065.53</v>
      </c>
      <c r="H8" s="43">
        <f t="shared" si="1"/>
        <v>157995525.97</v>
      </c>
      <c r="I8" s="43">
        <v>140203066</v>
      </c>
      <c r="J8" s="43">
        <v>5839475</v>
      </c>
      <c r="K8" s="43">
        <f t="shared" si="2"/>
        <v>146042541</v>
      </c>
      <c r="L8" s="43">
        <v>72010666</v>
      </c>
      <c r="M8" s="43">
        <v>5839475</v>
      </c>
      <c r="N8" s="43">
        <f t="shared" si="3"/>
        <v>77850141</v>
      </c>
      <c r="O8" s="43">
        <v>72010666</v>
      </c>
      <c r="P8" s="43">
        <v>5839475</v>
      </c>
      <c r="Q8" s="43">
        <f t="shared" si="4"/>
        <v>77850141</v>
      </c>
    </row>
    <row r="9" spans="1:17" ht="15.75">
      <c r="A9" s="41" t="s">
        <v>54</v>
      </c>
      <c r="B9" s="42" t="s">
        <v>55</v>
      </c>
      <c r="C9" s="43">
        <v>5070147.21</v>
      </c>
      <c r="D9" s="43">
        <v>257508</v>
      </c>
      <c r="E9" s="43">
        <f t="shared" si="0"/>
        <v>5327655.21</v>
      </c>
      <c r="F9" s="43">
        <v>3155050</v>
      </c>
      <c r="G9" s="43"/>
      <c r="H9" s="43">
        <f t="shared" si="1"/>
        <v>3155050</v>
      </c>
      <c r="I9" s="43">
        <v>5594430</v>
      </c>
      <c r="J9" s="43"/>
      <c r="K9" s="43">
        <f t="shared" si="2"/>
        <v>5594430</v>
      </c>
      <c r="L9" s="43">
        <v>4951980</v>
      </c>
      <c r="M9" s="43"/>
      <c r="N9" s="43">
        <f t="shared" si="3"/>
        <v>4951980</v>
      </c>
      <c r="O9" s="43">
        <v>4951980</v>
      </c>
      <c r="P9" s="43"/>
      <c r="Q9" s="43">
        <f t="shared" si="4"/>
        <v>4951980</v>
      </c>
    </row>
    <row r="10" spans="1:17" ht="30">
      <c r="A10" s="41" t="s">
        <v>56</v>
      </c>
      <c r="B10" s="45" t="s">
        <v>57</v>
      </c>
      <c r="C10" s="43">
        <v>13720397.94</v>
      </c>
      <c r="D10" s="43">
        <v>1469544.44</v>
      </c>
      <c r="E10" s="43">
        <f t="shared" si="0"/>
        <v>15189942.379999997</v>
      </c>
      <c r="F10" s="43">
        <v>15289766</v>
      </c>
      <c r="G10" s="43">
        <v>3924153.6675</v>
      </c>
      <c r="H10" s="43">
        <f t="shared" si="1"/>
        <v>19213919.6675</v>
      </c>
      <c r="I10" s="43">
        <v>14295822</v>
      </c>
      <c r="J10" s="43">
        <v>928600</v>
      </c>
      <c r="K10" s="43">
        <f t="shared" si="2"/>
        <v>15224422</v>
      </c>
      <c r="L10" s="43">
        <v>14195922</v>
      </c>
      <c r="M10" s="43">
        <v>928600</v>
      </c>
      <c r="N10" s="43">
        <f t="shared" si="3"/>
        <v>15124522</v>
      </c>
      <c r="O10" s="43">
        <v>14195922</v>
      </c>
      <c r="P10" s="43">
        <v>928600</v>
      </c>
      <c r="Q10" s="43">
        <f t="shared" si="4"/>
        <v>15124522</v>
      </c>
    </row>
    <row r="11" spans="1:17" ht="15.75">
      <c r="A11" s="41" t="s">
        <v>58</v>
      </c>
      <c r="B11" s="45" t="s">
        <v>59</v>
      </c>
      <c r="C11" s="43">
        <v>16491923.61</v>
      </c>
      <c r="D11" s="43">
        <v>701461.13</v>
      </c>
      <c r="E11" s="43">
        <f t="shared" si="0"/>
        <v>17193384.740000002</v>
      </c>
      <c r="F11" s="43">
        <v>17549103</v>
      </c>
      <c r="G11" s="43">
        <v>1354740.3475</v>
      </c>
      <c r="H11" s="43">
        <f t="shared" si="1"/>
        <v>18903843.3475</v>
      </c>
      <c r="I11" s="43">
        <v>16094980</v>
      </c>
      <c r="J11" s="43">
        <v>378500</v>
      </c>
      <c r="K11" s="43">
        <f t="shared" si="2"/>
        <v>16473480</v>
      </c>
      <c r="L11" s="43">
        <v>15974980</v>
      </c>
      <c r="M11" s="43">
        <v>378500</v>
      </c>
      <c r="N11" s="43">
        <f t="shared" si="3"/>
        <v>16353480</v>
      </c>
      <c r="O11" s="43">
        <v>15974980</v>
      </c>
      <c r="P11" s="43">
        <v>378500</v>
      </c>
      <c r="Q11" s="43">
        <f t="shared" si="4"/>
        <v>16353480</v>
      </c>
    </row>
    <row r="12" spans="1:17" ht="31.5">
      <c r="A12" s="41" t="s">
        <v>60</v>
      </c>
      <c r="B12" s="46" t="s">
        <v>61</v>
      </c>
      <c r="C12" s="43">
        <v>2109242.7</v>
      </c>
      <c r="D12" s="43">
        <v>10254.63</v>
      </c>
      <c r="E12" s="43">
        <f t="shared" si="0"/>
        <v>2119497.33</v>
      </c>
      <c r="F12" s="43">
        <v>2181295</v>
      </c>
      <c r="G12" s="43">
        <v>841.5</v>
      </c>
      <c r="H12" s="43">
        <f t="shared" si="1"/>
        <v>2182136.5</v>
      </c>
      <c r="I12" s="43">
        <v>2581032</v>
      </c>
      <c r="J12" s="43"/>
      <c r="K12" s="43">
        <f t="shared" si="2"/>
        <v>2581032</v>
      </c>
      <c r="L12" s="43">
        <v>2521032</v>
      </c>
      <c r="M12" s="43"/>
      <c r="N12" s="43">
        <f t="shared" si="3"/>
        <v>2521032</v>
      </c>
      <c r="O12" s="43">
        <v>2521032</v>
      </c>
      <c r="P12" s="43"/>
      <c r="Q12" s="43">
        <f t="shared" si="4"/>
        <v>2521032</v>
      </c>
    </row>
    <row r="13" spans="1:17" ht="30.75" customHeight="1">
      <c r="A13" s="41" t="s">
        <v>62</v>
      </c>
      <c r="B13" s="42" t="s">
        <v>63</v>
      </c>
      <c r="C13" s="43">
        <v>11456066.69</v>
      </c>
      <c r="D13" s="43">
        <v>2561631.42</v>
      </c>
      <c r="E13" s="43">
        <f t="shared" si="0"/>
        <v>14017698.11</v>
      </c>
      <c r="F13" s="43">
        <v>11585044</v>
      </c>
      <c r="G13" s="43">
        <v>364849.5075</v>
      </c>
      <c r="H13" s="43">
        <f t="shared" si="1"/>
        <v>11949893.5075</v>
      </c>
      <c r="I13" s="43">
        <v>11806469</v>
      </c>
      <c r="J13" s="43"/>
      <c r="K13" s="43">
        <f t="shared" si="2"/>
        <v>11806469</v>
      </c>
      <c r="L13" s="43">
        <v>9466469</v>
      </c>
      <c r="M13" s="43"/>
      <c r="N13" s="43">
        <f t="shared" si="3"/>
        <v>9466469</v>
      </c>
      <c r="O13" s="43">
        <v>9466469</v>
      </c>
      <c r="P13" s="43"/>
      <c r="Q13" s="43">
        <f t="shared" si="4"/>
        <v>9466469</v>
      </c>
    </row>
    <row r="14" spans="1:17" ht="15.75">
      <c r="A14" s="41" t="s">
        <v>64</v>
      </c>
      <c r="B14" s="42" t="s">
        <v>65</v>
      </c>
      <c r="C14" s="43">
        <v>2684709.79</v>
      </c>
      <c r="D14" s="43">
        <v>6366390.21</v>
      </c>
      <c r="E14" s="43">
        <f t="shared" si="0"/>
        <v>9051100</v>
      </c>
      <c r="F14" s="43">
        <v>3050400</v>
      </c>
      <c r="G14" s="43">
        <v>4288183.54</v>
      </c>
      <c r="H14" s="43">
        <f t="shared" si="1"/>
        <v>7338583.54</v>
      </c>
      <c r="I14" s="43">
        <v>6105149</v>
      </c>
      <c r="J14" s="43"/>
      <c r="K14" s="43">
        <f t="shared" si="2"/>
        <v>6105149</v>
      </c>
      <c r="L14" s="43">
        <v>4505149</v>
      </c>
      <c r="M14" s="43"/>
      <c r="N14" s="43">
        <f t="shared" si="3"/>
        <v>4505149</v>
      </c>
      <c r="O14" s="43">
        <v>4505149</v>
      </c>
      <c r="P14" s="43"/>
      <c r="Q14" s="43">
        <f t="shared" si="4"/>
        <v>4505149</v>
      </c>
    </row>
    <row r="15" spans="1:17" ht="15.75">
      <c r="A15" s="47" t="s">
        <v>66</v>
      </c>
      <c r="B15" s="46" t="s">
        <v>67</v>
      </c>
      <c r="C15" s="43">
        <v>3355318.86</v>
      </c>
      <c r="D15" s="43">
        <v>283520.47</v>
      </c>
      <c r="E15" s="43">
        <f t="shared" si="0"/>
        <v>3638839.33</v>
      </c>
      <c r="F15" s="43">
        <v>8072679</v>
      </c>
      <c r="G15" s="43">
        <v>227143.366667</v>
      </c>
      <c r="H15" s="43">
        <f t="shared" si="1"/>
        <v>8299822.366666666</v>
      </c>
      <c r="I15" s="43">
        <v>18636392</v>
      </c>
      <c r="J15" s="43">
        <v>204000</v>
      </c>
      <c r="K15" s="43">
        <f t="shared" si="2"/>
        <v>18840392</v>
      </c>
      <c r="L15" s="43">
        <v>6918842</v>
      </c>
      <c r="M15" s="43">
        <v>204000</v>
      </c>
      <c r="N15" s="43">
        <f t="shared" si="3"/>
        <v>7122842</v>
      </c>
      <c r="O15" s="43">
        <v>6918842</v>
      </c>
      <c r="P15" s="43">
        <v>204000</v>
      </c>
      <c r="Q15" s="43">
        <f t="shared" si="4"/>
        <v>7122842</v>
      </c>
    </row>
    <row r="16" spans="1:17" ht="30">
      <c r="A16" s="47" t="s">
        <v>68</v>
      </c>
      <c r="B16" s="46" t="s">
        <v>69</v>
      </c>
      <c r="C16" s="43">
        <v>3380225.73</v>
      </c>
      <c r="D16" s="43"/>
      <c r="E16" s="43">
        <f t="shared" si="0"/>
        <v>3380225.73</v>
      </c>
      <c r="F16" s="43">
        <v>3709639</v>
      </c>
      <c r="G16" s="43"/>
      <c r="H16" s="43">
        <f t="shared" si="1"/>
        <v>3709639</v>
      </c>
      <c r="I16" s="43">
        <v>3120000</v>
      </c>
      <c r="J16" s="43"/>
      <c r="K16" s="43">
        <f t="shared" si="2"/>
        <v>3120000</v>
      </c>
      <c r="L16" s="43">
        <v>3120000</v>
      </c>
      <c r="M16" s="43"/>
      <c r="N16" s="43">
        <f t="shared" si="3"/>
        <v>3120000</v>
      </c>
      <c r="O16" s="43">
        <v>3120000</v>
      </c>
      <c r="P16" s="43"/>
      <c r="Q16" s="43">
        <f t="shared" si="4"/>
        <v>3120000</v>
      </c>
    </row>
    <row r="17" spans="1:17" ht="15.75">
      <c r="A17" s="48" t="s">
        <v>70</v>
      </c>
      <c r="B17" s="49"/>
      <c r="C17" s="43">
        <v>230181824.93</v>
      </c>
      <c r="D17" s="43">
        <v>17134380.6</v>
      </c>
      <c r="E17" s="43">
        <f t="shared" si="0"/>
        <v>247316205.5300001</v>
      </c>
      <c r="F17" s="43">
        <v>241703628.44</v>
      </c>
      <c r="G17" s="43">
        <v>18766193.2925</v>
      </c>
      <c r="H17" s="43">
        <f t="shared" si="1"/>
        <v>260469821.7325</v>
      </c>
      <c r="I17" s="43">
        <v>241747100</v>
      </c>
      <c r="J17" s="43">
        <v>7350575</v>
      </c>
      <c r="K17" s="43">
        <f t="shared" si="2"/>
        <v>249097675</v>
      </c>
      <c r="L17" s="43">
        <v>156974800</v>
      </c>
      <c r="M17" s="43">
        <v>7350575</v>
      </c>
      <c r="N17" s="43">
        <f t="shared" si="3"/>
        <v>164325375</v>
      </c>
      <c r="O17" s="43">
        <v>156974800</v>
      </c>
      <c r="P17" s="43">
        <v>7350575</v>
      </c>
      <c r="Q17" s="43">
        <f t="shared" si="4"/>
        <v>164325375</v>
      </c>
    </row>
    <row r="18" spans="1:17" ht="15.75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6" s="1" customFormat="1" ht="14.25" customHeight="1">
      <c r="A19" s="16" t="s">
        <v>18</v>
      </c>
      <c r="B19" s="16"/>
      <c r="C19" s="16"/>
      <c r="D19" s="16"/>
      <c r="E19" s="16"/>
      <c r="F19" s="15"/>
    </row>
    <row r="20" spans="1:6" s="1" customFormat="1" ht="14.25" customHeight="1">
      <c r="A20" s="16" t="s">
        <v>19</v>
      </c>
      <c r="B20" s="16"/>
      <c r="C20" s="16"/>
      <c r="D20" s="16"/>
      <c r="E20" s="16"/>
      <c r="F20" s="16"/>
    </row>
    <row r="21" spans="1:6" s="1" customFormat="1" ht="18.75" customHeight="1">
      <c r="A21" s="17" t="s">
        <v>20</v>
      </c>
      <c r="B21" s="17"/>
      <c r="C21" s="17"/>
      <c r="D21" s="17"/>
      <c r="E21" s="17"/>
      <c r="F21" s="17"/>
    </row>
    <row r="22" s="1" customFormat="1" ht="15.75">
      <c r="A22" s="18" t="s">
        <v>21</v>
      </c>
    </row>
    <row r="23" spans="1:6" s="1" customFormat="1" ht="17.25">
      <c r="A23" s="1" t="s">
        <v>22</v>
      </c>
      <c r="C23" s="4"/>
      <c r="D23" s="4" t="s">
        <v>23</v>
      </c>
      <c r="E23" s="4"/>
      <c r="F23" s="4"/>
    </row>
    <row r="24" spans="1:6" s="1" customFormat="1" ht="17.25">
      <c r="A24" s="1" t="s">
        <v>24</v>
      </c>
      <c r="C24" s="4"/>
      <c r="D24" s="4"/>
      <c r="E24" s="4"/>
      <c r="F24" s="4"/>
    </row>
    <row r="25" spans="3:8" ht="15.75">
      <c r="C25" s="53"/>
      <c r="D25" s="53"/>
      <c r="E25" s="53"/>
      <c r="F25" s="53"/>
      <c r="G25" s="53"/>
      <c r="H25" s="53"/>
    </row>
    <row r="26" spans="3:8" ht="15.75">
      <c r="C26" s="53"/>
      <c r="D26" s="53"/>
      <c r="E26" s="53"/>
      <c r="F26" s="53"/>
      <c r="G26" s="53"/>
      <c r="H26" s="53"/>
    </row>
  </sheetData>
  <mergeCells count="13">
    <mergeCell ref="M1:N1"/>
    <mergeCell ref="P1:Q1"/>
    <mergeCell ref="A3:H3"/>
    <mergeCell ref="A5:A6"/>
    <mergeCell ref="B5:B6"/>
    <mergeCell ref="C5:E5"/>
    <mergeCell ref="F5:H5"/>
    <mergeCell ref="I5:K5"/>
    <mergeCell ref="L5:N5"/>
    <mergeCell ref="O5:Q5"/>
    <mergeCell ref="A19:E19"/>
    <mergeCell ref="A20:E20"/>
    <mergeCell ref="A21:E21"/>
  </mergeCells>
  <printOptions/>
  <pageMargins left="0.7874019999999998" right="0.3937009999999999" top="0.3937009999999999" bottom="0.3937009999999999" header="0.511811" footer="0.511811"/>
  <pageSetup fitToHeight="1" fitToWidth="1" horizontalDpi="300" verticalDpi="300" orientation="landscape" paperSize="9" scale="5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Q20"/>
  <sheetViews>
    <sheetView tabSelected="1" zoomScale="60" zoomScaleNormal="60" workbookViewId="0" topLeftCell="A1">
      <pane xSplit="2" ySplit="4" topLeftCell="C5" activePane="bottomRight" state="frozen"/>
      <selection pane="topLeft" activeCell="I7" sqref="I7:I11"/>
    </sheetView>
  </sheetViews>
  <sheetFormatPr defaultColWidth="9.00390625" defaultRowHeight="15.75" customHeight="1"/>
  <cols>
    <col min="1" max="1" width="13.125" style="54" bestFit="1" customWidth="1"/>
    <col min="2" max="2" width="25.875" style="55" bestFit="1" customWidth="1"/>
    <col min="3" max="3" width="17.25390625" style="56" bestFit="1" customWidth="1"/>
    <col min="4" max="4" width="15.875" style="56" bestFit="1" customWidth="1"/>
    <col min="5" max="5" width="17.25390625" style="56" bestFit="1" customWidth="1"/>
    <col min="6" max="6" width="15.625" style="56" bestFit="1" customWidth="1"/>
    <col min="7" max="7" width="14.375" style="56" bestFit="1" customWidth="1"/>
    <col min="8" max="8" width="17.25390625" style="56" bestFit="1" customWidth="1"/>
    <col min="9" max="9" width="15.625" style="56" bestFit="1" customWidth="1"/>
    <col min="10" max="10" width="13.25390625" style="56" bestFit="1" customWidth="1"/>
    <col min="11" max="11" width="17.25390625" style="56" bestFit="1" customWidth="1"/>
    <col min="12" max="12" width="14.375" style="56" bestFit="1" customWidth="1"/>
    <col min="13" max="13" width="13.25390625" style="56" bestFit="1" customWidth="1"/>
    <col min="14" max="14" width="15.875" style="56" bestFit="1" customWidth="1"/>
    <col min="15" max="15" width="14.375" style="56" bestFit="1" customWidth="1"/>
    <col min="16" max="16" width="13.25390625" style="56" bestFit="1" customWidth="1"/>
    <col min="17" max="17" width="15.875" style="56" bestFit="1" customWidth="1"/>
    <col min="18" max="257" width="9.125" style="56" bestFit="1" customWidth="1"/>
  </cols>
  <sheetData>
    <row r="1" spans="13:17" ht="15.75">
      <c r="M1" s="56"/>
      <c r="N1" s="56"/>
      <c r="P1" s="56" t="s">
        <v>71</v>
      </c>
      <c r="Q1" s="56"/>
    </row>
    <row r="3" spans="1:8" ht="45.75" customHeight="1">
      <c r="A3" s="57" t="s">
        <v>72</v>
      </c>
      <c r="B3" s="57"/>
      <c r="C3" s="57"/>
      <c r="D3" s="57"/>
      <c r="E3" s="57"/>
      <c r="F3" s="57"/>
      <c r="G3" s="57"/>
      <c r="H3" s="57"/>
    </row>
    <row r="4" ht="15.75">
      <c r="Q4" s="56" t="s">
        <v>2</v>
      </c>
    </row>
    <row r="5" spans="1:17" s="54" customFormat="1" ht="47.25" customHeight="1">
      <c r="A5" s="35" t="s">
        <v>73</v>
      </c>
      <c r="B5" s="35" t="s">
        <v>42</v>
      </c>
      <c r="C5" s="36" t="str">
        <f>'Додаток 1'!B5</f>
        <v xml:space="preserve">2021 рік¹</v>
      </c>
      <c r="D5" s="37"/>
      <c r="E5" s="38"/>
      <c r="F5" s="36" t="s">
        <v>43</v>
      </c>
      <c r="G5" s="37"/>
      <c r="H5" s="38"/>
      <c r="I5" s="36" t="s">
        <v>44</v>
      </c>
      <c r="J5" s="37"/>
      <c r="K5" s="38"/>
      <c r="L5" s="36" t="s">
        <v>45</v>
      </c>
      <c r="M5" s="37"/>
      <c r="N5" s="38"/>
      <c r="O5" s="36" t="s">
        <v>46</v>
      </c>
      <c r="P5" s="37"/>
      <c r="Q5" s="38"/>
    </row>
    <row r="6" spans="1:17" s="54" customFormat="1" ht="15.75">
      <c r="A6" s="39"/>
      <c r="B6" s="39"/>
      <c r="C6" s="40" t="s">
        <v>47</v>
      </c>
      <c r="D6" s="40" t="s">
        <v>48</v>
      </c>
      <c r="E6" s="40" t="s">
        <v>49</v>
      </c>
      <c r="F6" s="40" t="s">
        <v>47</v>
      </c>
      <c r="G6" s="40" t="s">
        <v>48</v>
      </c>
      <c r="H6" s="40" t="s">
        <v>49</v>
      </c>
      <c r="I6" s="40" t="s">
        <v>47</v>
      </c>
      <c r="J6" s="40" t="s">
        <v>48</v>
      </c>
      <c r="K6" s="40" t="s">
        <v>49</v>
      </c>
      <c r="L6" s="40" t="s">
        <v>47</v>
      </c>
      <c r="M6" s="40" t="s">
        <v>48</v>
      </c>
      <c r="N6" s="40" t="s">
        <v>49</v>
      </c>
      <c r="O6" s="40" t="s">
        <v>47</v>
      </c>
      <c r="P6" s="40" t="s">
        <v>48</v>
      </c>
      <c r="Q6" s="40" t="s">
        <v>49</v>
      </c>
    </row>
    <row r="7" spans="1:17" ht="15.75">
      <c r="A7" s="41" t="s">
        <v>74</v>
      </c>
      <c r="B7" s="58" t="s">
        <v>75</v>
      </c>
      <c r="C7" s="59">
        <v>60210658.24</v>
      </c>
      <c r="D7" s="59">
        <v>12030779.17</v>
      </c>
      <c r="E7" s="59">
        <f aca="true" t="shared" si="0" ref="E7:E9">C7+D7</f>
        <v>72241437.41000001</v>
      </c>
      <c r="F7" s="60">
        <v>61511789</v>
      </c>
      <c r="G7" s="60">
        <v>12054101.04</v>
      </c>
      <c r="H7" s="59">
        <f aca="true" t="shared" si="1" ref="H7:H9">F7+G7</f>
        <v>73565890.04</v>
      </c>
      <c r="I7" s="60">
        <v>74354850</v>
      </c>
      <c r="J7" s="60">
        <v>1132600</v>
      </c>
      <c r="K7" s="59">
        <f aca="true" t="shared" si="2" ref="K7:K9">I7+J7</f>
        <v>75487450</v>
      </c>
      <c r="L7" s="60">
        <v>59372500</v>
      </c>
      <c r="M7" s="60">
        <v>1132600</v>
      </c>
      <c r="N7" s="59">
        <f aca="true" t="shared" si="3" ref="N7:N9">L7+M7</f>
        <v>60505100</v>
      </c>
      <c r="O7" s="60">
        <v>59372500</v>
      </c>
      <c r="P7" s="60">
        <v>1132600</v>
      </c>
      <c r="Q7" s="59">
        <f aca="true" t="shared" si="4" ref="Q7:Q9">O7+P7</f>
        <v>60505100</v>
      </c>
    </row>
    <row r="8" spans="1:17" ht="30">
      <c r="A8" s="41" t="s">
        <v>76</v>
      </c>
      <c r="B8" s="58" t="s">
        <v>77</v>
      </c>
      <c r="C8" s="59">
        <v>148157876.21</v>
      </c>
      <c r="D8" s="59">
        <v>4105823.9</v>
      </c>
      <c r="E8" s="59">
        <f t="shared" si="0"/>
        <v>152263700.10999995</v>
      </c>
      <c r="F8" s="60">
        <v>155473067.44</v>
      </c>
      <c r="G8" s="60">
        <v>6427136.76</v>
      </c>
      <c r="H8" s="59">
        <f t="shared" si="1"/>
        <v>161900204.2</v>
      </c>
      <c r="I8" s="60">
        <v>144102400</v>
      </c>
      <c r="J8" s="60">
        <v>5839475</v>
      </c>
      <c r="K8" s="59">
        <f t="shared" si="2"/>
        <v>149941875</v>
      </c>
      <c r="L8" s="60">
        <v>75850000</v>
      </c>
      <c r="M8" s="60">
        <v>5839475</v>
      </c>
      <c r="N8" s="59">
        <f t="shared" si="3"/>
        <v>81689475</v>
      </c>
      <c r="O8" s="60">
        <v>75850000</v>
      </c>
      <c r="P8" s="60">
        <v>5839475</v>
      </c>
      <c r="Q8" s="59">
        <f t="shared" si="4"/>
        <v>81689475</v>
      </c>
    </row>
    <row r="9" spans="1:17" ht="30">
      <c r="A9" s="41" t="s">
        <v>78</v>
      </c>
      <c r="B9" s="58" t="s">
        <v>79</v>
      </c>
      <c r="C9" s="59">
        <v>17236441.88</v>
      </c>
      <c r="D9" s="59">
        <v>997777.53</v>
      </c>
      <c r="E9" s="59">
        <f t="shared" si="0"/>
        <v>18234219.41</v>
      </c>
      <c r="F9" s="60">
        <v>18490303</v>
      </c>
      <c r="G9" s="60">
        <v>1386989.47</v>
      </c>
      <c r="H9" s="59">
        <f t="shared" si="1"/>
        <v>19877292.47</v>
      </c>
      <c r="I9" s="60">
        <v>16936000</v>
      </c>
      <c r="J9" s="60">
        <v>378500</v>
      </c>
      <c r="K9" s="59">
        <f t="shared" si="2"/>
        <v>17314500</v>
      </c>
      <c r="L9" s="60">
        <v>16816000</v>
      </c>
      <c r="M9" s="60">
        <v>378500</v>
      </c>
      <c r="N9" s="59">
        <f t="shared" si="3"/>
        <v>17194500</v>
      </c>
      <c r="O9" s="60">
        <v>16816000</v>
      </c>
      <c r="P9" s="60">
        <v>378500</v>
      </c>
      <c r="Q9" s="59">
        <f t="shared" si="4"/>
        <v>17194500</v>
      </c>
    </row>
    <row r="10" spans="1:17" ht="30">
      <c r="A10" s="41" t="s">
        <v>80</v>
      </c>
      <c r="B10" s="58" t="s">
        <v>81</v>
      </c>
      <c r="C10" s="59">
        <v>4576848.6</v>
      </c>
      <c r="D10" s="59"/>
      <c r="E10" s="59">
        <f>C10+D10</f>
        <v>4576848.6</v>
      </c>
      <c r="F10" s="60">
        <v>6228469</v>
      </c>
      <c r="G10" s="60"/>
      <c r="H10" s="59">
        <f>F10+G10</f>
        <v>6228469</v>
      </c>
      <c r="I10" s="60">
        <v>6353850</v>
      </c>
      <c r="J10" s="60"/>
      <c r="K10" s="59">
        <f>I10+J10</f>
        <v>6353850</v>
      </c>
      <c r="L10" s="60">
        <v>4936300</v>
      </c>
      <c r="M10" s="60"/>
      <c r="N10" s="59">
        <f>L10+M10</f>
        <v>4936300</v>
      </c>
      <c r="O10" s="60">
        <v>4936300</v>
      </c>
      <c r="P10" s="60"/>
      <c r="Q10" s="59">
        <f>O10+P10</f>
        <v>4936300</v>
      </c>
    </row>
    <row r="11" spans="1:17" ht="15.75">
      <c r="A11" s="61" t="s">
        <v>82</v>
      </c>
      <c r="B11" s="62" t="s">
        <v>83</v>
      </c>
      <c r="C11" s="63">
        <f>C7+C8+C9+C10</f>
        <v>230181824.92999995</v>
      </c>
      <c r="D11" s="63">
        <f aca="true" t="shared" si="5" ref="D11:N11">D7+D8+D9+D10</f>
        <v>17134380.599999998</v>
      </c>
      <c r="E11" s="63">
        <f t="shared" si="5"/>
        <v>247316205.52999997</v>
      </c>
      <c r="F11" s="63">
        <f t="shared" si="5"/>
        <v>241703628.44</v>
      </c>
      <c r="G11" s="63">
        <f t="shared" si="5"/>
        <v>19868227.27</v>
      </c>
      <c r="H11" s="63">
        <f t="shared" si="5"/>
        <v>261571855.71</v>
      </c>
      <c r="I11" s="63">
        <v>241747100</v>
      </c>
      <c r="J11" s="63">
        <f t="shared" si="5"/>
        <v>7350575</v>
      </c>
      <c r="K11" s="63">
        <f t="shared" si="5"/>
        <v>249097675</v>
      </c>
      <c r="L11" s="63">
        <f t="shared" si="5"/>
        <v>156974800</v>
      </c>
      <c r="M11" s="63">
        <f t="shared" si="5"/>
        <v>7350575</v>
      </c>
      <c r="N11" s="63">
        <f t="shared" si="5"/>
        <v>164325375</v>
      </c>
      <c r="O11" s="63">
        <f>O7+O8+O9+O10</f>
        <v>156974800</v>
      </c>
      <c r="P11" s="63">
        <f>P7+P8+P9+P10</f>
        <v>7350575</v>
      </c>
      <c r="Q11" s="63">
        <f>Q7+Q8+Q9+Q10</f>
        <v>164325375</v>
      </c>
    </row>
    <row r="12" spans="1:17" ht="15.75">
      <c r="A12" s="54"/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6" s="1" customFormat="1" ht="14.25" customHeight="1">
      <c r="A13" s="16" t="s">
        <v>18</v>
      </c>
      <c r="B13" s="16"/>
      <c r="C13" s="16"/>
      <c r="D13" s="16"/>
      <c r="E13" s="16"/>
      <c r="F13" s="15"/>
    </row>
    <row r="14" spans="1:6" s="1" customFormat="1" ht="14.25" customHeight="1">
      <c r="A14" s="16" t="s">
        <v>19</v>
      </c>
      <c r="B14" s="16"/>
      <c r="C14" s="16"/>
      <c r="D14" s="16"/>
      <c r="E14" s="16"/>
      <c r="F14" s="16"/>
    </row>
    <row r="15" spans="1:6" s="1" customFormat="1" ht="18.75" customHeight="1">
      <c r="A15" s="17" t="s">
        <v>20</v>
      </c>
      <c r="B15" s="17"/>
      <c r="C15" s="17"/>
      <c r="D15" s="17"/>
      <c r="E15" s="17"/>
      <c r="F15" s="17"/>
    </row>
    <row r="16" s="1" customFormat="1" ht="15.75">
      <c r="A16" s="18" t="s">
        <v>21</v>
      </c>
    </row>
    <row r="17" s="1" customFormat="1" ht="17.25"/>
    <row r="18" s="1" customFormat="1" ht="17.25">
      <c r="F18" s="1"/>
    </row>
    <row r="19" spans="1:8" ht="17.25">
      <c r="A19" s="1" t="s">
        <v>22</v>
      </c>
      <c r="C19" s="4"/>
      <c r="D19" s="56"/>
      <c r="E19" s="4"/>
      <c r="F19" s="4"/>
      <c r="G19" s="56"/>
      <c r="H19" s="56"/>
    </row>
    <row r="20" spans="1:8" ht="17.25">
      <c r="A20" s="1" t="s">
        <v>24</v>
      </c>
      <c r="C20" s="4"/>
      <c r="D20" s="4"/>
      <c r="E20" s="4"/>
      <c r="F20" s="56"/>
      <c r="G20" s="4" t="s">
        <v>23</v>
      </c>
      <c r="H20" s="56"/>
    </row>
  </sheetData>
  <mergeCells count="13">
    <mergeCell ref="M1:N1"/>
    <mergeCell ref="P1:Q1"/>
    <mergeCell ref="A3:H3"/>
    <mergeCell ref="A5:A6"/>
    <mergeCell ref="B5:B6"/>
    <mergeCell ref="C5:E5"/>
    <mergeCell ref="F5:H5"/>
    <mergeCell ref="I5:K5"/>
    <mergeCell ref="L5:N5"/>
    <mergeCell ref="O5:Q5"/>
    <mergeCell ref="A13:E13"/>
    <mergeCell ref="A14:E14"/>
    <mergeCell ref="A15:E15"/>
  </mergeCells>
  <conditionalFormatting sqref="F7:F10">
    <cfRule type="expression" priority="6" dxfId="0" stopIfTrue="1">
      <formula>B7=1</formula>
    </cfRule>
  </conditionalFormatting>
  <conditionalFormatting sqref="C7:C10 E7:E10">
    <cfRule type="expression" priority="5" dxfId="0" stopIfTrue="1">
      <formula>XFD7=1</formula>
    </cfRule>
  </conditionalFormatting>
  <conditionalFormatting sqref="H7:H10">
    <cfRule type="expression" priority="4" dxfId="0" stopIfTrue="1">
      <formula>E7=1</formula>
    </cfRule>
  </conditionalFormatting>
  <conditionalFormatting sqref="K7:K10">
    <cfRule type="expression" priority="3" dxfId="0" stopIfTrue="1">
      <formula>H7=1</formula>
    </cfRule>
  </conditionalFormatting>
  <conditionalFormatting sqref="N7:N10">
    <cfRule type="expression" priority="2" dxfId="0" stopIfTrue="1">
      <formula>K7=1</formula>
    </cfRule>
  </conditionalFormatting>
  <conditionalFormatting sqref="Q7:Q10">
    <cfRule type="expression" priority="1" dxfId="0" stopIfTrue="1">
      <formula>N7=1</formula>
    </cfRule>
  </conditionalFormatting>
  <printOptions/>
  <pageMargins left="0.7874019999999998" right="0.19684999999999997" top="0.7874019999999998" bottom="0.3937009999999999" header="0.511811" footer="0.511811"/>
  <pageSetup fitToHeight="1" fitToWidth="1" horizontalDpi="300" verticalDpi="300" orientation="landscape" paperSize="9" scale="53" copies="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>
            <xm:f>B7=1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  <border/>
            </x14:dxf>
          </x14:cfRule>
          <xm:sqref>F7:F10</xm:sqref>
        </x14:conditionalFormatting>
        <x14:conditionalFormatting xmlns:xm="http://schemas.microsoft.com/office/excel/2006/main">
          <x14:cfRule type="expression" priority="5" stopIfTrue="1">
            <xm:f>XFD7=1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C7:C10 E7:E10</xm:sqref>
        </x14:conditionalFormatting>
        <x14:conditionalFormatting xmlns:xm="http://schemas.microsoft.com/office/excel/2006/main">
          <x14:cfRule type="expression" priority="4" stopIfTrue="1">
            <xm:f>E7=1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H7:H10</xm:sqref>
        </x14:conditionalFormatting>
        <x14:conditionalFormatting xmlns:xm="http://schemas.microsoft.com/office/excel/2006/main">
          <x14:cfRule type="expression" priority="3" stopIfTrue="1">
            <xm:f>H7=1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K7:K10</xm:sqref>
        </x14:conditionalFormatting>
        <x14:conditionalFormatting xmlns:xm="http://schemas.microsoft.com/office/excel/2006/main">
          <x14:cfRule type="expression" priority="2" stopIfTrue="1">
            <xm:f>K7=1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N7:N10</xm:sqref>
        </x14:conditionalFormatting>
        <x14:conditionalFormatting xmlns:xm="http://schemas.microsoft.com/office/excel/2006/main">
          <x14:cfRule type="expression" priority="1" stopIfTrue="1">
            <xm:f>N7=1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Q7:Q10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Жураковська Альона Володимирівна</cp:lastModifiedBy>
  <dcterms:modified xsi:type="dcterms:W3CDTF">2022-12-26T06:34:02Z</dcterms:modified>
  <cp:category/>
  <cp:version/>
  <cp:contentType/>
  <cp:contentStatus/>
  <cp:revision>3</cp:revision>
</cp:coreProperties>
</file>