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2"/>
  </sheets>
  <externalReferences>
    <externalReference r:id="rId1"/>
  </externalReferences>
  <calcPr/>
</workbook>
</file>

<file path=xl/sharedStrings.xml><?xml version="1.0" encoding="utf-8"?>
<sst xmlns="http://schemas.openxmlformats.org/spreadsheetml/2006/main" count="162" uniqueCount="162">
  <si>
    <t xml:space="preserve">Додаток №2 до рішення 26 сесії Менської міської ради 8 скликання № 400 від 23 листопада 2022 року
</t>
  </si>
  <si>
    <t xml:space="preserve">Звіт про виконання бюджету Менської ТГ за 9 місяців 2022 року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</si>
  <si>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</si>
  <si>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</si>
  <si>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</si>
  <si>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</si>
  <si>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</si>
  <si>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9 місяців 2021 року</t>
  </si>
  <si>
    <t xml:space="preserve">Бюджет на 2022 рік з урахуванням змін</t>
  </si>
  <si>
    <t xml:space="preserve">Бюджет на 9 місяців 2022 року з урахуванням змін </t>
  </si>
  <si>
    <t xml:space="preserve">Виконано за 9 місяців 2022 року</t>
  </si>
  <si>
    <t xml:space="preserve">% виконання</t>
  </si>
  <si>
    <t xml:space="preserve">До звітних даних за 9 місяців 2021 року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</si>
  <si>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</si>
  <si>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</si>
  <si>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</si>
  <si>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</si>
  <si>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</si>
  <si>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</si>
  <si>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</si>
  <si>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</si>
  <si>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</si>
  <si>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</si>
  <si>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</si>
  <si>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</si>
  <si>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</si>
  <si>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</si>
  <si>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</si>
  <si>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</si>
  <si>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</si>
  <si>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</si>
  <si>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</si>
  <si>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</si>
  <si>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</si>
  <si>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</si>
  <si>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</si>
  <si>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загальної середньої освіти закладами загальної середньої освіти(за рахунок залишку освітньої субвенції)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</si>
  <si>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</si>
  <si>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</si>
  <si>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</si>
  <si>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</si>
  <si>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</si>
  <si>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</si>
  <si>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</si>
  <si>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</si>
  <si>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 xml:space="preserve">Забезпечення діяльності центрів професійного розвитку педагогічних працівників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</si>
  <si>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</si>
  <si>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</si>
  <si>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</si>
  <si>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</si>
  <si>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</si>
  <si>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</si>
  <si>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</si>
  <si>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</si>
  <si>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</si>
  <si>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</si>
  <si>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</si>
  <si>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</si>
  <si>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</si>
  <si>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</si>
  <si>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</si>
  <si>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</si>
  <si>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</si>
  <si>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</si>
  <si>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</si>
  <si>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</si>
  <si>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</si>
  <si>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</si>
  <si>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</si>
  <si>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</si>
  <si>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</si>
  <si>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</si>
  <si>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</si>
  <si>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</si>
  <si>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</si>
  <si>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</si>
  <si>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</si>
  <si>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</si>
  <si>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</si>
  <si>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</si>
  <si>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</si>
  <si>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</si>
  <si>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</si>
  <si>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</si>
  <si>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</si>
  <si>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</si>
  <si>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</si>
  <si>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</si>
  <si>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</si>
  <si>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</si>
  <si>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</si>
  <si>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</si>
  <si>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</si>
  <si>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</si>
  <si>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</si>
  <si>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</si>
  <si>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</si>
  <si>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</si>
  <si>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</si>
  <si>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</si>
  <si>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</si>
  <si>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</si>
  <si>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</si>
  <si>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</si>
  <si>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</si>
  <si>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>7110</t>
  </si>
  <si>
    <t xml:space="preserve">Реалізація програм в галузі сільського господарства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</si>
  <si>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</si>
  <si>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</si>
  <si>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</si>
  <si>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</si>
  <si>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</si>
  <si>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</si>
  <si>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>7442/7461</t>
  </si>
  <si>
    <t xml:space="preserve">Утримання та розвиток автомобільних доріг та дорожньої інфраструктури за рахунок коштів місцевого бюджету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</si>
  <si>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</si>
  <si>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</si>
  <si>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</si>
  <si>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</si>
  <si>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</si>
  <si>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</si>
  <si>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</si>
  <si>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</si>
  <si>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</si>
  <si>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Заходи та роботи з мобілізаційної підготовки місцевого значення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</si>
  <si>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</si>
  <si>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</si>
  <si>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</si>
  <si>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</si>
  <si>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</si>
  <si>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</si>
  <si>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</si>
  <si>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</si>
  <si>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 xml:space="preserve">Інші субвенції з місцевого бюджету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</si>
  <si>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</si>
  <si>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</si>
  <si>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видатків по загальному фонду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</si>
  <si>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</si>
  <si>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</si>
  <si>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</si>
  <si>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</si>
  <si>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</si>
  <si>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</si>
  <si>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</si>
  <si>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</si>
  <si>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</si>
  <si>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</si>
  <si>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</si>
  <si>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</si>
  <si>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>7130</t>
  </si>
  <si>
    <t xml:space="preserve">Здійснення заходів із землеустрою</t>
  </si>
  <si>
    <t>7350</t>
  </si>
  <si>
    <t>7363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</si>
  <si>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</si>
  <si>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>8312</t>
  </si>
  <si>
    <t xml:space="preserve">Утилізація відходів</t>
  </si>
  <si>
    <t xml:space="preserve">Усього видатків по спеціальному фонду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</si>
  <si>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</si>
  <si>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</si>
  <si>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</si>
  <si>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 xml:space="preserve">Начальник Фінансового управління Менської міської ради</t>
  </si>
  <si>
    <t xml:space="preserve">Алла НЕРОСЛИК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</si>
</sst>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name val="Calibri"/>
      <color theme="1"/>
      <sz val="10.000000"/>
      <scheme val="minor"/>
    </font>
    <font>
      <name val="Times New Roman"/>
      <b/>
      <color theme="1"/>
      <sz val="18.000000"/>
    </font>
    <font>
      <name val="Times New Roman"/>
      <color theme="1"/>
      <sz val="14.000000"/>
    </font>
    <font>
      <name val="Calibri"/>
      <b/>
      <color theme="1"/>
      <sz val="9.000000"/>
      <scheme val="minor"/>
    </font>
    <font>
      <name val="Calibri"/>
      <b/>
      <color theme="1"/>
      <sz val="12.000000"/>
      <scheme val="minor"/>
    </font>
    <font>
      <name val="Calibri"/>
      <b/>
      <color theme="1"/>
      <sz val="10.000000"/>
      <scheme val="minor"/>
    </font>
    <font>
      <name val="Calibri"/>
      <b/>
      <sz val="10.000000"/>
      <scheme val="minor"/>
    </font>
    <font>
      <name val="Calibri"/>
      <sz val="10.000000"/>
      <scheme val="minor"/>
    </font>
    <font>
      <name val="Calibri"/>
      <b/>
      <sz val="12.000000"/>
      <scheme val="minor"/>
    </font>
    <font>
      <name val="Calibri"/>
      <b/>
      <sz val="11.000000"/>
      <scheme val="minor"/>
    </font>
    <font>
      <name val="Times New Roman"/>
      <color theme="1"/>
      <sz val="10.000000"/>
    </font>
    <font>
      <name val="Times New Roman"/>
      <sz val="10.000000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</fills>
  <borders count="39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177">
    <xf fontId="0" fillId="0" borderId="0" numFmtId="0" xfId="0"/>
    <xf fontId="0" fillId="0" borderId="0" numFmtId="0" xfId="0"/>
    <xf fontId="0" fillId="0" borderId="0" numFmtId="0" xfId="0" applyAlignment="1">
      <alignment horizontal="center" wrapText="1"/>
    </xf>
    <xf fontId="0" fillId="0" borderId="0" numFmtId="0" xfId="0" applyAlignment="1">
      <alignment horizontal="center"/>
    </xf>
    <xf fontId="1" fillId="0" borderId="0" numFmtId="0" xfId="0" applyFont="1" applyAlignment="1">
      <alignment horizontal="center"/>
    </xf>
    <xf fontId="2" fillId="0" borderId="0" numFmtId="0" xfId="0" applyFont="1" applyAlignment="1">
      <alignment horizontal="center"/>
    </xf>
    <xf fontId="0" fillId="0" borderId="0" numFmtId="0" xfId="0" applyAlignment="1">
      <alignment horizontal="right"/>
    </xf>
    <xf fontId="3" fillId="0" borderId="1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4" fillId="0" borderId="3" numFmtId="0" xfId="0" applyFont="1" applyBorder="1" applyAlignment="1">
      <alignment horizontal="center" vertical="center" wrapText="1"/>
    </xf>
    <xf fontId="5" fillId="0" borderId="3" numFmtId="0" xfId="0" applyFont="1" applyBorder="1" applyAlignment="1">
      <alignment horizontal="center" vertical="center" wrapText="1"/>
    </xf>
    <xf fontId="5" fillId="0" borderId="4" numFmtId="0" xfId="0" applyFont="1" applyBorder="1" applyAlignment="1">
      <alignment horizontal="center" vertical="center" wrapText="1"/>
    </xf>
    <xf fontId="5" fillId="0" borderId="0" numFmtId="0" xfId="0" applyFont="1" applyAlignment="1">
      <alignment horizontal="center"/>
    </xf>
    <xf fontId="3" fillId="0" borderId="5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4" fillId="0" borderId="7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5" fillId="0" borderId="8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 wrapText="1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2" borderId="13" numFmtId="0" xfId="0" applyFont="1" applyFill="1" applyBorder="1" applyAlignment="1">
      <alignment horizontal="center" vertical="center" wrapText="1"/>
    </xf>
    <xf fontId="5" fillId="2" borderId="14" numFmtId="0" xfId="0" applyFont="1" applyFill="1" applyBorder="1" applyAlignment="1">
      <alignment horizontal="center" vertical="center" wrapText="1"/>
    </xf>
    <xf fontId="5" fillId="2" borderId="15" numFmtId="0" xfId="0" applyFont="1" applyFill="1" applyBorder="1" applyAlignment="1">
      <alignment horizontal="center" vertical="center" wrapText="1"/>
    </xf>
    <xf fontId="5" fillId="2" borderId="16" numFmtId="0" xfId="0" applyFont="1" applyFill="1" applyBorder="1" applyAlignment="1">
      <alignment horizontal="center" vertical="center" wrapText="1"/>
    </xf>
    <xf fontId="5" fillId="3" borderId="9" numFmtId="49" xfId="0" applyNumberFormat="1" applyFont="1" applyFill="1" applyBorder="1" applyAlignment="1">
      <alignment horizontal="center" vertical="center" wrapText="1"/>
    </xf>
    <xf fontId="5" fillId="3" borderId="10" numFmtId="49" xfId="0" applyNumberFormat="1" applyFont="1" applyFill="1" applyBorder="1" applyAlignment="1">
      <alignment horizontal="center" vertical="center" wrapText="1"/>
    </xf>
    <xf fontId="5" fillId="3" borderId="11" numFmtId="0" xfId="0" applyFont="1" applyFill="1" applyBorder="1" applyAlignment="1">
      <alignment horizontal="center" vertical="center" wrapText="1"/>
    </xf>
    <xf fontId="6" fillId="3" borderId="11" numFmtId="4" xfId="0" applyNumberFormat="1" applyFont="1" applyFill="1" applyBorder="1" applyAlignment="1">
      <alignment horizontal="center" vertical="center" wrapText="1"/>
    </xf>
    <xf fontId="5" fillId="3" borderId="11" numFmtId="4" xfId="0" applyNumberFormat="1" applyFont="1" applyFill="1" applyBorder="1" applyAlignment="1">
      <alignment horizontal="center" vertical="center" wrapText="1"/>
    </xf>
    <xf fontId="5" fillId="3" borderId="11" numFmtId="4" xfId="0" applyNumberFormat="1" applyFont="1" applyFill="1" applyBorder="1" applyAlignment="1">
      <alignment horizontal="right" vertical="center" wrapText="1"/>
    </xf>
    <xf fontId="5" fillId="3" borderId="12" numFmtId="4" xfId="0" applyNumberFormat="1" applyFont="1" applyFill="1" applyBorder="1" applyAlignment="1">
      <alignment horizontal="right" vertical="center" wrapText="1"/>
    </xf>
    <xf fontId="0" fillId="0" borderId="17" numFmtId="0" xfId="0" applyBorder="1" applyAlignment="1" quotePrefix="1">
      <alignment vertical="center" wrapText="1"/>
    </xf>
    <xf fontId="7" fillId="0" borderId="18" numFmtId="49" xfId="0" applyNumberFormat="1" applyFont="1" applyBorder="1" applyAlignment="1" quotePrefix="1">
      <alignment horizontal="right" vertical="center" wrapText="1"/>
    </xf>
    <xf fontId="7" fillId="0" borderId="19" numFmtId="0" xfId="0" applyFont="1" applyBorder="1" applyAlignment="1">
      <alignment vertical="center" wrapText="1"/>
    </xf>
    <xf fontId="7" fillId="0" borderId="19" numFmtId="4" xfId="0" applyNumberFormat="1" applyFont="1" applyBorder="1" applyAlignment="1">
      <alignment vertical="center" wrapText="1"/>
    </xf>
    <xf fontId="7" fillId="0" borderId="19" numFmtId="4" xfId="0" applyNumberFormat="1" applyFont="1" applyBorder="1" applyAlignment="1">
      <alignment horizontal="right" vertical="center" wrapText="1"/>
    </xf>
    <xf fontId="0" fillId="0" borderId="20" numFmtId="4" xfId="0" applyNumberFormat="1" applyBorder="1" applyAlignment="1">
      <alignment horizontal="right" vertical="center" wrapText="1"/>
    </xf>
    <xf fontId="0" fillId="0" borderId="21" numFmtId="0" xfId="0" applyBorder="1" applyAlignment="1" quotePrefix="1">
      <alignment vertical="center" wrapText="1"/>
    </xf>
    <xf fontId="7" fillId="0" borderId="22" numFmtId="49" xfId="0" applyNumberFormat="1" applyFont="1" applyBorder="1" applyAlignment="1" quotePrefix="1">
      <alignment horizontal="right" vertical="center" wrapText="1"/>
    </xf>
    <xf fontId="7" fillId="0" borderId="23" numFmtId="0" xfId="0" applyFont="1" applyBorder="1" applyAlignment="1">
      <alignment vertical="center" wrapText="1"/>
    </xf>
    <xf fontId="7" fillId="0" borderId="23" numFmtId="4" xfId="0" applyNumberFormat="1" applyFont="1" applyBorder="1" applyAlignment="1">
      <alignment vertical="center" wrapText="1"/>
    </xf>
    <xf fontId="7" fillId="0" borderId="23" numFmtId="4" xfId="0" applyNumberFormat="1" applyFont="1" applyBorder="1" applyAlignment="1">
      <alignment horizontal="right" vertical="center" wrapText="1"/>
    </xf>
    <xf fontId="0" fillId="0" borderId="24" numFmtId="4" xfId="0" applyNumberFormat="1" applyBorder="1" applyAlignment="1">
      <alignment horizontal="right" vertical="center" wrapText="1"/>
    </xf>
    <xf fontId="0" fillId="0" borderId="25" numFmtId="0" xfId="0" applyBorder="1" applyAlignment="1" quotePrefix="1">
      <alignment vertical="center" wrapText="1"/>
    </xf>
    <xf fontId="7" fillId="0" borderId="26" numFmtId="49" xfId="0" applyNumberFormat="1" applyFont="1" applyBorder="1" applyAlignment="1" quotePrefix="1">
      <alignment horizontal="right" vertical="center" wrapText="1"/>
    </xf>
    <xf fontId="7" fillId="0" borderId="7" numFmtId="0" xfId="0" applyFont="1" applyBorder="1" applyAlignment="1">
      <alignment vertical="center" wrapText="1"/>
    </xf>
    <xf fontId="7" fillId="0" borderId="7" numFmtId="4" xfId="0" applyNumberFormat="1" applyFont="1" applyBorder="1" applyAlignment="1">
      <alignment vertical="center" wrapText="1"/>
    </xf>
    <xf fontId="7" fillId="0" borderId="7" numFmtId="4" xfId="0" applyNumberFormat="1" applyFont="1" applyBorder="1" applyAlignment="1">
      <alignment horizontal="right" vertical="center" wrapText="1"/>
    </xf>
    <xf fontId="0" fillId="0" borderId="8" numFmtId="4" xfId="0" applyNumberFormat="1" applyBorder="1" applyAlignment="1">
      <alignment horizontal="right" vertical="center" wrapText="1"/>
    </xf>
    <xf fontId="5" fillId="3" borderId="9" numFmtId="0" xfId="0" applyFont="1" applyFill="1" applyBorder="1" applyAlignment="1" quotePrefix="1">
      <alignment horizontal="center" vertical="center" wrapText="1"/>
    </xf>
    <xf fontId="6" fillId="3" borderId="10" numFmtId="0" xfId="0" applyFont="1" applyFill="1" applyBorder="1" applyAlignment="1" quotePrefix="1">
      <alignment horizontal="center" vertical="center" wrapText="1"/>
    </xf>
    <xf fontId="6" fillId="3" borderId="11" numFmtId="0" xfId="0" applyFont="1" applyFill="1" applyBorder="1" applyAlignment="1">
      <alignment horizontal="center" vertical="center" wrapText="1"/>
    </xf>
    <xf fontId="7" fillId="3" borderId="11" numFmtId="4" xfId="0" applyNumberFormat="1" applyFont="1" applyFill="1" applyBorder="1" applyAlignment="1">
      <alignment vertical="center" wrapText="1"/>
    </xf>
    <xf fontId="6" fillId="3" borderId="11" numFmtId="4" xfId="0" applyNumberFormat="1" applyFont="1" applyFill="1" applyBorder="1" applyAlignment="1">
      <alignment horizontal="right" vertical="center" wrapText="1"/>
    </xf>
    <xf fontId="0" fillId="0" borderId="17" numFmtId="0" xfId="0" applyBorder="1" applyAlignment="1" quotePrefix="1">
      <alignment horizontal="left" vertical="center" wrapText="1"/>
    </xf>
    <xf fontId="7" fillId="0" borderId="18" numFmtId="0" xfId="0" applyFont="1" applyBorder="1" applyAlignment="1" quotePrefix="1">
      <alignment vertical="center" wrapText="1"/>
    </xf>
    <xf fontId="0" fillId="0" borderId="25" numFmtId="0" xfId="0" applyBorder="1" applyAlignment="1" quotePrefix="1">
      <alignment horizontal="left" vertical="center" wrapText="1"/>
    </xf>
    <xf fontId="7" fillId="0" borderId="22" numFmtId="0" xfId="0" applyFont="1" applyBorder="1" applyAlignment="1" quotePrefix="1">
      <alignment vertical="center" wrapText="1"/>
    </xf>
    <xf fontId="0" fillId="0" borderId="13" numFmtId="0" xfId="0" applyBorder="1" applyAlignment="1" quotePrefix="1">
      <alignment horizontal="left" vertical="center" wrapText="1"/>
    </xf>
    <xf fontId="0" fillId="0" borderId="21" numFmtId="0" xfId="0" applyBorder="1" applyAlignment="1" quotePrefix="1">
      <alignment horizontal="left" vertical="center" wrapText="1"/>
    </xf>
    <xf fontId="0" fillId="0" borderId="5" numFmtId="0" xfId="0" applyBorder="1" applyAlignment="1" quotePrefix="1">
      <alignment horizontal="left" vertical="center" wrapText="1"/>
    </xf>
    <xf fontId="7" fillId="0" borderId="14" numFmtId="0" xfId="0" applyFont="1" applyBorder="1" applyAlignment="1" quotePrefix="1">
      <alignment vertical="center" wrapText="1"/>
    </xf>
    <xf fontId="7" fillId="0" borderId="15" numFmtId="0" xfId="0" applyFont="1" applyBorder="1" applyAlignment="1">
      <alignment vertical="center" wrapText="1"/>
    </xf>
    <xf fontId="7" fillId="0" borderId="15" numFmtId="4" xfId="0" applyNumberFormat="1" applyFont="1" applyBorder="1" applyAlignment="1">
      <alignment vertical="center" wrapText="1"/>
    </xf>
    <xf fontId="0" fillId="0" borderId="27" numFmtId="0" xfId="0" applyBorder="1" applyAlignment="1" quotePrefix="1">
      <alignment horizontal="left" vertical="center" wrapText="1"/>
    </xf>
    <xf fontId="7" fillId="0" borderId="23" numFmtId="0" xfId="0" applyFont="1" applyBorder="1" applyAlignment="1" quotePrefix="1">
      <alignment vertical="center" wrapText="1"/>
    </xf>
    <xf fontId="7" fillId="0" borderId="28" numFmtId="0" xfId="0" applyFont="1" applyBorder="1" applyAlignment="1" quotePrefix="1">
      <alignment vertical="center" wrapText="1"/>
    </xf>
    <xf fontId="7" fillId="0" borderId="15" numFmtId="4" xfId="0" applyNumberFormat="1" applyFont="1" applyBorder="1" applyAlignment="1">
      <alignment horizontal="right" vertical="center" wrapText="1"/>
    </xf>
    <xf fontId="7" fillId="0" borderId="29" numFmtId="4" xfId="0" applyNumberFormat="1" applyFont="1" applyBorder="1" applyAlignment="1">
      <alignment vertical="center" wrapText="1"/>
    </xf>
    <xf fontId="0" fillId="0" borderId="30" numFmtId="4" xfId="0" applyNumberFormat="1" applyBorder="1" applyAlignment="1">
      <alignment horizontal="right" vertical="center" wrapText="1"/>
    </xf>
    <xf fontId="5" fillId="0" borderId="0" numFmtId="0" xfId="0" applyFont="1"/>
    <xf fontId="6" fillId="3" borderId="11" numFmtId="4" xfId="0" applyNumberFormat="1" applyFont="1" applyFill="1" applyBorder="1" applyAlignment="1">
      <alignment vertical="center" wrapText="1"/>
    </xf>
    <xf fontId="6" fillId="3" borderId="28" numFmtId="4" xfId="0" applyNumberFormat="1" applyFont="1" applyFill="1" applyBorder="1" applyAlignment="1">
      <alignment horizontal="right" vertical="center" wrapText="1"/>
    </xf>
    <xf fontId="5" fillId="3" borderId="31" numFmtId="4" xfId="0" applyNumberFormat="1" applyFont="1" applyFill="1" applyBorder="1" applyAlignment="1">
      <alignment horizontal="right" vertical="center" wrapText="1"/>
    </xf>
    <xf fontId="0" fillId="0" borderId="32" numFmtId="0" xfId="0" applyBorder="1" applyAlignment="1" quotePrefix="1">
      <alignment horizontal="left" vertical="center" wrapText="1"/>
    </xf>
    <xf fontId="5" fillId="3" borderId="33" numFmtId="0" xfId="0" applyFont="1" applyFill="1" applyBorder="1" applyAlignment="1" quotePrefix="1">
      <alignment horizontal="center" vertical="center" wrapText="1"/>
    </xf>
    <xf fontId="7" fillId="0" borderId="18" numFmtId="0" xfId="0" applyFont="1" applyBorder="1" applyAlignment="1" quotePrefix="1">
      <alignment horizontal="right" vertical="center" wrapText="1"/>
    </xf>
    <xf fontId="7" fillId="0" borderId="22" numFmtId="0" xfId="0" applyFont="1" applyBorder="1" applyAlignment="1" quotePrefix="1">
      <alignment horizontal="right" vertical="center" wrapText="1"/>
    </xf>
    <xf fontId="7" fillId="0" borderId="26" numFmtId="0" xfId="0" applyFont="1" applyBorder="1" applyAlignment="1" quotePrefix="1">
      <alignment vertical="center" wrapText="1"/>
    </xf>
    <xf fontId="4" fillId="4" borderId="9" numFmtId="0" xfId="0" applyFont="1" applyFill="1" applyBorder="1" applyAlignment="1" quotePrefix="1">
      <alignment vertical="center" wrapText="1"/>
    </xf>
    <xf fontId="8" fillId="4" borderId="10" numFmtId="0" xfId="0" applyFont="1" applyFill="1" applyBorder="1" applyAlignment="1" quotePrefix="1">
      <alignment vertical="center" wrapText="1"/>
    </xf>
    <xf fontId="8" fillId="4" borderId="11" numFmtId="0" xfId="0" applyFont="1" applyFill="1" applyBorder="1" applyAlignment="1">
      <alignment vertical="center" wrapText="1"/>
    </xf>
    <xf fontId="8" fillId="4" borderId="11" numFmtId="4" xfId="0" applyNumberFormat="1" applyFont="1" applyFill="1" applyBorder="1" applyAlignment="1">
      <alignment vertical="center" wrapText="1"/>
    </xf>
    <xf fontId="8" fillId="4" borderId="11" numFmtId="4" xfId="0" applyNumberFormat="1" applyFont="1" applyFill="1" applyBorder="1" applyAlignment="1">
      <alignment horizontal="right" vertical="center" wrapText="1"/>
    </xf>
    <xf fontId="4" fillId="4" borderId="12" numFmtId="4" xfId="0" applyNumberFormat="1" applyFont="1" applyFill="1" applyBorder="1" applyAlignment="1">
      <alignment horizontal="right" vertical="center" wrapText="1"/>
    </xf>
    <xf fontId="5" fillId="2" borderId="9" numFmtId="0" xfId="0" applyFont="1" applyFill="1" applyBorder="1" applyAlignment="1" quotePrefix="1">
      <alignment vertical="center" wrapText="1"/>
    </xf>
    <xf fontId="6" fillId="2" borderId="10" numFmtId="0" xfId="0" applyFont="1" applyFill="1" applyBorder="1" applyAlignment="1" quotePrefix="1">
      <alignment vertical="center" wrapText="1"/>
    </xf>
    <xf fontId="9" fillId="2" borderId="11" numFmtId="0" xfId="0" applyFont="1" applyFill="1" applyBorder="1" applyAlignment="1">
      <alignment horizontal="center" vertical="center" wrapText="1"/>
    </xf>
    <xf fontId="6" fillId="2" borderId="11" numFmtId="4" xfId="0" applyNumberFormat="1" applyFont="1" applyFill="1" applyBorder="1" applyAlignment="1">
      <alignment vertical="center" wrapText="1"/>
    </xf>
    <xf fontId="6" fillId="2" borderId="11" numFmtId="4" xfId="0" applyNumberFormat="1" applyFont="1" applyFill="1" applyBorder="1" applyAlignment="1">
      <alignment horizontal="right" vertical="center" wrapText="1"/>
    </xf>
    <xf fontId="5" fillId="2" borderId="12" numFmtId="4" xfId="0" applyNumberFormat="1" applyFont="1" applyFill="1" applyBorder="1" applyAlignment="1">
      <alignment horizontal="right" vertical="center" wrapText="1"/>
    </xf>
    <xf fontId="5" fillId="5" borderId="9" numFmtId="0" xfId="0" applyFont="1" applyFill="1" applyBorder="1" applyAlignment="1" quotePrefix="1">
      <alignment vertical="center" wrapText="1"/>
    </xf>
    <xf fontId="6" fillId="5" borderId="10" numFmtId="0" xfId="0" applyFont="1" applyFill="1" applyBorder="1" applyAlignment="1" quotePrefix="1">
      <alignment vertical="center" wrapText="1"/>
    </xf>
    <xf fontId="6" fillId="5" borderId="11" numFmtId="0" xfId="0" applyFont="1" applyFill="1" applyBorder="1" applyAlignment="1">
      <alignment vertical="center" wrapText="1"/>
    </xf>
    <xf fontId="6" fillId="5" borderId="11" numFmtId="4" xfId="0" applyNumberFormat="1" applyFont="1" applyFill="1" applyBorder="1" applyAlignment="1">
      <alignment vertical="center" wrapText="1"/>
    </xf>
    <xf fontId="6" fillId="5" borderId="11" numFmtId="4" xfId="0" applyNumberFormat="1" applyFont="1" applyFill="1" applyBorder="1" applyAlignment="1">
      <alignment horizontal="right" vertical="center" wrapText="1"/>
    </xf>
    <xf fontId="5" fillId="5" borderId="12" numFmtId="4" xfId="0" applyNumberFormat="1" applyFont="1" applyFill="1" applyBorder="1" applyAlignment="1">
      <alignment horizontal="right" vertical="center" wrapText="1"/>
    </xf>
    <xf fontId="5" fillId="6" borderId="9" numFmtId="0" xfId="0" applyFont="1" applyFill="1" applyBorder="1" applyAlignment="1" quotePrefix="1">
      <alignment vertical="center" wrapText="1"/>
    </xf>
    <xf fontId="6" fillId="6" borderId="9" numFmtId="0" xfId="0" applyFont="1" applyFill="1" applyBorder="1" applyAlignment="1" quotePrefix="1">
      <alignment vertical="center" wrapText="1"/>
    </xf>
    <xf fontId="6" fillId="6" borderId="34" numFmtId="0" xfId="0" applyFont="1" applyFill="1" applyBorder="1" applyAlignment="1" quotePrefix="1">
      <alignment vertical="center" wrapText="1"/>
    </xf>
    <xf fontId="6" fillId="6" borderId="11" numFmtId="4" xfId="0" applyNumberFormat="1" applyFont="1" applyFill="1" applyBorder="1" applyAlignment="1" quotePrefix="1">
      <alignment vertical="center" wrapText="1"/>
    </xf>
    <xf fontId="6" fillId="6" borderId="11" numFmtId="4" xfId="0" applyNumberFormat="1" applyFont="1" applyFill="1" applyBorder="1" applyAlignment="1">
      <alignment vertical="center" wrapText="1"/>
    </xf>
    <xf fontId="6" fillId="6" borderId="11" numFmtId="4" xfId="0" applyNumberFormat="1" applyFont="1" applyFill="1" applyBorder="1" applyAlignment="1">
      <alignment horizontal="right" vertical="center" wrapText="1"/>
    </xf>
    <xf fontId="5" fillId="6" borderId="12" numFmtId="4" xfId="0" applyNumberFormat="1" applyFont="1" applyFill="1" applyBorder="1" applyAlignment="1">
      <alignment horizontal="right" vertical="center" wrapText="1"/>
    </xf>
    <xf fontId="5" fillId="0" borderId="17" numFmtId="0" xfId="0" applyFont="1" applyBorder="1"/>
    <xf fontId="6" fillId="0" borderId="18" numFmtId="0" xfId="0" applyFont="1" applyBorder="1"/>
    <xf fontId="6" fillId="0" borderId="19" numFmtId="0" xfId="0" applyFont="1" applyBorder="1" applyAlignment="1">
      <alignment wrapText="1"/>
    </xf>
    <xf fontId="6" fillId="0" borderId="19" numFmtId="4" xfId="0" applyNumberFormat="1" applyFont="1" applyBorder="1"/>
    <xf fontId="6" fillId="5" borderId="19" numFmtId="4" xfId="0" applyNumberFormat="1" applyFont="1" applyFill="1" applyBorder="1" applyAlignment="1">
      <alignment horizontal="right" vertical="center" wrapText="1"/>
    </xf>
    <xf fontId="7" fillId="0" borderId="19" numFmtId="4" xfId="0" applyNumberFormat="1" applyFont="1" applyBorder="1"/>
    <xf fontId="0" fillId="0" borderId="20" numFmtId="4" xfId="0" applyNumberFormat="1" applyBorder="1"/>
    <xf fontId="5" fillId="0" borderId="21" numFmtId="0" xfId="0" applyFont="1" applyBorder="1"/>
    <xf fontId="6" fillId="0" borderId="22" numFmtId="0" xfId="0" applyFont="1" applyBorder="1"/>
    <xf fontId="6" fillId="0" borderId="23" numFmtId="0" xfId="0" applyFont="1" applyBorder="1" applyAlignment="1">
      <alignment wrapText="1"/>
    </xf>
    <xf fontId="6" fillId="0" borderId="23" numFmtId="4" xfId="0" applyNumberFormat="1" applyFont="1" applyBorder="1"/>
    <xf fontId="6" fillId="5" borderId="23" numFmtId="4" xfId="0" applyNumberFormat="1" applyFont="1" applyFill="1" applyBorder="1" applyAlignment="1">
      <alignment horizontal="right" vertical="center" wrapText="1"/>
    </xf>
    <xf fontId="7" fillId="0" borderId="23" numFmtId="4" xfId="0" applyNumberFormat="1" applyFont="1" applyBorder="1"/>
    <xf fontId="0" fillId="0" borderId="24" numFmtId="4" xfId="0" applyNumberFormat="1" applyBorder="1"/>
    <xf fontId="0" fillId="0" borderId="21" numFmtId="0" xfId="0" applyBorder="1"/>
    <xf fontId="7" fillId="0" borderId="22" numFmtId="0" xfId="0" applyFont="1" applyBorder="1"/>
    <xf fontId="7" fillId="0" borderId="23" numFmtId="0" xfId="0" applyFont="1" applyBorder="1" applyAlignment="1">
      <alignment wrapText="1"/>
    </xf>
    <xf fontId="6" fillId="5" borderId="29" numFmtId="4" xfId="0" applyNumberFormat="1" applyFont="1" applyFill="1" applyBorder="1" applyAlignment="1">
      <alignment horizontal="right" vertical="center" wrapText="1"/>
    </xf>
    <xf fontId="5" fillId="7" borderId="9" numFmtId="0" xfId="0" applyFont="1" applyFill="1" applyBorder="1" applyAlignment="1" quotePrefix="1">
      <alignment vertical="center" wrapText="1"/>
    </xf>
    <xf fontId="6" fillId="7" borderId="10" numFmtId="0" xfId="0" applyFont="1" applyFill="1" applyBorder="1" applyAlignment="1" quotePrefix="1">
      <alignment vertical="center" wrapText="1"/>
    </xf>
    <xf fontId="6" fillId="7" borderId="11" numFmtId="0" xfId="0" applyFont="1" applyFill="1" applyBorder="1" applyAlignment="1">
      <alignment horizontal="center" vertical="center" wrapText="1"/>
    </xf>
    <xf fontId="6" fillId="7" borderId="11" numFmtId="4" xfId="0" applyNumberFormat="1" applyFont="1" applyFill="1" applyBorder="1" applyAlignment="1">
      <alignment vertical="center" wrapText="1"/>
    </xf>
    <xf fontId="6" fillId="7" borderId="11" numFmtId="4" xfId="0" applyNumberFormat="1" applyFont="1" applyFill="1" applyBorder="1" applyAlignment="1">
      <alignment horizontal="right" vertical="center" wrapText="1"/>
    </xf>
    <xf fontId="6" fillId="7" borderId="28" numFmtId="4" xfId="0" applyNumberFormat="1" applyFont="1" applyFill="1" applyBorder="1" applyAlignment="1">
      <alignment horizontal="right" vertical="center" wrapText="1"/>
    </xf>
    <xf fontId="5" fillId="7" borderId="12" numFmtId="4" xfId="0" applyNumberFormat="1" applyFont="1" applyFill="1" applyBorder="1" applyAlignment="1">
      <alignment horizontal="right" vertical="center" wrapText="1"/>
    </xf>
    <xf fontId="0" fillId="5" borderId="0" numFmtId="0" xfId="0" applyFill="1"/>
    <xf fontId="6" fillId="3" borderId="10" numFmtId="49" xfId="0" applyNumberFormat="1" applyFont="1" applyFill="1" applyBorder="1" applyAlignment="1">
      <alignment horizontal="center" vertical="center" wrapText="1"/>
    </xf>
    <xf fontId="6" fillId="5" borderId="15" numFmtId="4" xfId="0" applyNumberFormat="1" applyFont="1" applyFill="1" applyBorder="1" applyAlignment="1">
      <alignment horizontal="right" vertical="center" wrapText="1"/>
    </xf>
    <xf fontId="5" fillId="0" borderId="4" numFmtId="4" xfId="0" applyNumberFormat="1" applyFont="1" applyBorder="1" applyAlignment="1">
      <alignment horizontal="right" vertical="center" wrapText="1"/>
    </xf>
    <xf fontId="6" fillId="5" borderId="7" numFmtId="4" xfId="0" applyNumberFormat="1" applyFont="1" applyFill="1" applyBorder="1" applyAlignment="1">
      <alignment horizontal="right" vertical="center" wrapText="1"/>
    </xf>
    <xf fontId="5" fillId="0" borderId="16" numFmtId="4" xfId="0" applyNumberFormat="1" applyFont="1" applyBorder="1" applyAlignment="1">
      <alignment horizontal="right" vertical="center" wrapText="1"/>
    </xf>
    <xf fontId="0" fillId="0" borderId="0" numFmtId="49" xfId="0" applyNumberFormat="1" applyAlignment="1" quotePrefix="1">
      <alignment vertical="center" wrapText="1"/>
    </xf>
    <xf fontId="7" fillId="0" borderId="14" numFmtId="49" xfId="0" applyNumberFormat="1" applyFont="1" applyBorder="1" applyAlignment="1" quotePrefix="1">
      <alignment horizontal="right" vertical="center" wrapText="1"/>
    </xf>
    <xf fontId="5" fillId="0" borderId="30" numFmtId="4" xfId="0" applyNumberFormat="1" applyFont="1" applyBorder="1" applyAlignment="1">
      <alignment horizontal="right" vertical="center" wrapText="1"/>
    </xf>
    <xf fontId="7" fillId="3" borderId="11" numFmtId="4" xfId="0" applyNumberFormat="1" applyFont="1" applyFill="1" applyBorder="1"/>
    <xf fontId="5" fillId="5" borderId="20" numFmtId="4" xfId="0" applyNumberFormat="1" applyFont="1" applyFill="1" applyBorder="1" applyAlignment="1">
      <alignment horizontal="right" vertical="center" wrapText="1"/>
    </xf>
    <xf fontId="5" fillId="5" borderId="24" numFmtId="4" xfId="0" applyNumberFormat="1" applyFont="1" applyFill="1" applyBorder="1" applyAlignment="1">
      <alignment horizontal="right" vertical="center" wrapText="1"/>
    </xf>
    <xf fontId="0" fillId="0" borderId="0" numFmtId="0" xfId="0" applyAlignment="1" quotePrefix="1">
      <alignment horizontal="left" vertical="center" wrapText="1"/>
    </xf>
    <xf fontId="5" fillId="5" borderId="8" numFmtId="4" xfId="0" applyNumberFormat="1" applyFont="1" applyFill="1" applyBorder="1" applyAlignment="1">
      <alignment horizontal="right" vertical="center" wrapText="1"/>
    </xf>
    <xf fontId="0" fillId="0" borderId="0" numFmtId="0" xfId="0" applyAlignment="1" quotePrefix="1">
      <alignment vertical="center" wrapText="1"/>
    </xf>
    <xf fontId="7" fillId="0" borderId="35" numFmtId="0" xfId="0" applyFont="1" applyBorder="1" applyAlignment="1" quotePrefix="1">
      <alignment vertical="center" wrapText="1"/>
    </xf>
    <xf fontId="7" fillId="0" borderId="29" numFmtId="0" xfId="0" applyFont="1" applyBorder="1" applyAlignment="1">
      <alignment vertical="center" wrapText="1"/>
    </xf>
    <xf fontId="5" fillId="5" borderId="30" numFmtId="4" xfId="0" applyNumberFormat="1" applyFont="1" applyFill="1" applyBorder="1" applyAlignment="1">
      <alignment horizontal="right" vertical="center" wrapText="1"/>
    </xf>
    <xf fontId="7" fillId="0" borderId="14" numFmtId="0" xfId="0" applyFont="1" applyBorder="1" applyAlignment="1" quotePrefix="1">
      <alignment horizontal="right" vertical="center" wrapText="1"/>
    </xf>
    <xf fontId="7" fillId="0" borderId="15" numFmtId="4" xfId="0" applyNumberFormat="1" applyFont="1" applyBorder="1"/>
    <xf fontId="0" fillId="0" borderId="4" numFmtId="4" xfId="0" applyNumberFormat="1" applyBorder="1" applyAlignment="1">
      <alignment horizontal="right" vertical="center" wrapText="1"/>
    </xf>
    <xf fontId="0" fillId="0" borderId="0" numFmtId="0" xfId="0" applyAlignment="1" quotePrefix="1">
      <alignment horizontal="center" vertical="center" wrapText="1"/>
    </xf>
    <xf fontId="7" fillId="0" borderId="36" numFmtId="0" xfId="0" applyFont="1" applyBorder="1" applyAlignment="1" quotePrefix="1">
      <alignment horizontal="right" vertical="center" wrapText="1"/>
    </xf>
    <xf fontId="7" fillId="0" borderId="3" numFmtId="0" xfId="0" applyFont="1" applyBorder="1" applyAlignment="1">
      <alignment horizontal="left" vertical="center" wrapText="1"/>
    </xf>
    <xf fontId="7" fillId="0" borderId="3" numFmtId="4" xfId="0" applyNumberFormat="1" applyFont="1" applyBorder="1"/>
    <xf fontId="0" fillId="0" borderId="13" numFmtId="0" xfId="0" applyBorder="1" applyAlignment="1" quotePrefix="1">
      <alignment vertical="center" wrapText="1"/>
    </xf>
    <xf fontId="4" fillId="7" borderId="9" numFmtId="0" xfId="0" applyFont="1" applyFill="1" applyBorder="1" applyAlignment="1" quotePrefix="1">
      <alignment vertical="center" wrapText="1"/>
    </xf>
    <xf fontId="8" fillId="7" borderId="10" numFmtId="0" xfId="0" applyFont="1" applyFill="1" applyBorder="1" applyAlignment="1" quotePrefix="1">
      <alignment vertical="center" wrapText="1"/>
    </xf>
    <xf fontId="8" fillId="7" borderId="11" numFmtId="0" xfId="0" applyFont="1" applyFill="1" applyBorder="1" applyAlignment="1">
      <alignment vertical="center" wrapText="1"/>
    </xf>
    <xf fontId="8" fillId="7" borderId="11" numFmtId="4" xfId="0" applyNumberFormat="1" applyFont="1" applyFill="1" applyBorder="1"/>
    <xf fontId="8" fillId="7" borderId="11" numFmtId="4" xfId="0" applyNumberFormat="1" applyFont="1" applyFill="1" applyBorder="1" applyAlignment="1">
      <alignment horizontal="right" vertical="center" wrapText="1"/>
    </xf>
    <xf fontId="4" fillId="7" borderId="12" numFmtId="4" xfId="0" applyNumberFormat="1" applyFont="1" applyFill="1" applyBorder="1" applyAlignment="1">
      <alignment horizontal="right" vertical="center" wrapText="1"/>
    </xf>
    <xf fontId="5" fillId="5" borderId="33" numFmtId="0" xfId="0" applyFont="1" applyFill="1" applyBorder="1" applyAlignment="1" quotePrefix="1">
      <alignment vertical="center" wrapText="1"/>
    </xf>
    <xf fontId="6" fillId="5" borderId="2" numFmtId="0" xfId="0" applyFont="1" applyFill="1" applyBorder="1" applyAlignment="1" quotePrefix="1">
      <alignment vertical="center" wrapText="1"/>
    </xf>
    <xf fontId="6" fillId="5" borderId="37" numFmtId="0" xfId="0" applyFont="1" applyFill="1" applyBorder="1" applyAlignment="1">
      <alignment vertical="center" wrapText="1"/>
    </xf>
    <xf fontId="6" fillId="5" borderId="37" numFmtId="4" xfId="0" applyNumberFormat="1" applyFont="1" applyFill="1" applyBorder="1" applyAlignment="1">
      <alignment vertical="center" wrapText="1"/>
    </xf>
    <xf fontId="6" fillId="5" borderId="37" numFmtId="4" xfId="0" applyNumberFormat="1" applyFont="1" applyFill="1" applyBorder="1" applyAlignment="1">
      <alignment horizontal="right" vertical="center" wrapText="1"/>
    </xf>
    <xf fontId="5" fillId="5" borderId="38" numFmtId="4" xfId="0" applyNumberFormat="1" applyFont="1" applyFill="1" applyBorder="1" applyAlignment="1">
      <alignment horizontal="right" vertical="center" wrapText="1"/>
    </xf>
    <xf fontId="7" fillId="0" borderId="35" numFmtId="0" xfId="0" applyFont="1" applyBorder="1"/>
    <xf fontId="7" fillId="0" borderId="29" numFmtId="0" xfId="0" applyFont="1" applyBorder="1" applyAlignment="1">
      <alignment wrapText="1"/>
    </xf>
    <xf fontId="7" fillId="0" borderId="29" numFmtId="4" xfId="0" applyNumberFormat="1" applyFont="1" applyBorder="1"/>
    <xf fontId="0" fillId="0" borderId="30" numFmtId="4" xfId="0" applyNumberFormat="1" applyBorder="1"/>
    <xf fontId="0" fillId="0" borderId="0" numFmtId="4" xfId="0" applyNumberFormat="1"/>
    <xf fontId="10" fillId="0" borderId="0" numFmtId="0" xfId="0" applyFont="1"/>
    <xf fontId="11" fillId="0" borderId="0" numFmtId="0" xfId="0" applyFont="1"/>
    <xf fontId="0" fillId="0" borderId="0" numFmtId="2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44;&#1086;&#1076;&#1072;&#1090;&#1086;&#1082;%20&#8470;1%20&#1044;&#1086;&#1093;&#1086;&#1076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4">
          <cell r="E104">
            <v>233836062.30000001</v>
          </cell>
          <cell r="G104">
            <v>143083455.69</v>
          </cell>
        </row>
        <row r="135">
          <cell r="E135">
            <v>11224159.209999999</v>
          </cell>
          <cell r="G135">
            <v>9089397.6799999997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90">
      <pane activePane="bottomLeft" state="frozen" topLeftCell="A11" ySplit="10"/>
      <selection activeCell="M9" activeCellId="0" sqref="M9"/>
    </sheetView>
  </sheetViews>
  <sheetFormatPr defaultRowHeight="13.5"/>
  <cols>
    <col bestFit="1" customWidth="1" hidden="1" min="1" max="1" width="8.5703125"/>
    <col bestFit="1" customWidth="1" min="2" max="2" style="1" width="8.7109375"/>
    <col bestFit="1" customWidth="1" min="3" max="3" width="50.7109375"/>
    <col bestFit="1" customWidth="1" min="4" max="4" width="16"/>
    <col bestFit="1" customWidth="1" min="5" max="5" width="18.28515625"/>
    <col bestFit="1" customWidth="1" min="6" max="6" width="17.28515625"/>
    <col bestFit="1" customWidth="1" min="7" max="7" width="17"/>
    <col bestFit="1" customWidth="1" min="8" max="9" width="13.42578125"/>
    <col bestFit="1" customWidth="1" min="10" max="10" width="15.7109375"/>
    <col bestFit="1" customWidth="1" min="11" max="11" width="13"/>
  </cols>
  <sheetData>
    <row r="1">
      <c r="H1" s="2" t="s">
        <v>0</v>
      </c>
      <c r="I1" s="3"/>
      <c r="J1" s="3"/>
      <c r="K1" s="3"/>
    </row>
    <row r="2">
      <c r="H2" s="3"/>
      <c r="I2" s="3"/>
      <c r="J2" s="3"/>
      <c r="K2" s="3"/>
    </row>
    <row r="3">
      <c r="H3" s="3"/>
      <c r="I3" s="3"/>
      <c r="J3" s="3"/>
      <c r="K3" s="3"/>
    </row>
    <row r="4">
      <c r="H4" s="3"/>
      <c r="I4" s="3"/>
      <c r="J4" s="3"/>
      <c r="K4" s="3"/>
    </row>
    <row r="6" ht="21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ht="17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ht="13.5">
      <c r="K8" s="6" t="s">
        <v>3</v>
      </c>
    </row>
    <row r="9" ht="30" customHeight="1">
      <c r="A9" s="7" t="s">
        <v>4</v>
      </c>
      <c r="B9" s="8" t="s">
        <v>5</v>
      </c>
      <c r="C9" s="9" t="s">
        <v>6</v>
      </c>
      <c r="D9" s="10" t="s">
        <v>7</v>
      </c>
      <c r="E9" s="10" t="s">
        <v>8</v>
      </c>
      <c r="F9" s="10" t="s">
        <v>9</v>
      </c>
      <c r="G9" s="10" t="s">
        <v>10</v>
      </c>
      <c r="H9" s="10" t="s">
        <v>11</v>
      </c>
      <c r="I9" s="10"/>
      <c r="J9" s="10" t="s">
        <v>12</v>
      </c>
      <c r="K9" s="11"/>
    </row>
    <row r="10" s="12" customFormat="1" ht="43.5" customHeight="1">
      <c r="A10" s="13"/>
      <c r="B10" s="14"/>
      <c r="C10" s="15"/>
      <c r="D10" s="16"/>
      <c r="E10" s="16"/>
      <c r="F10" s="16"/>
      <c r="G10" s="16"/>
      <c r="H10" s="16" t="s">
        <v>13</v>
      </c>
      <c r="I10" s="16" t="s">
        <v>14</v>
      </c>
      <c r="J10" s="16" t="s">
        <v>15</v>
      </c>
      <c r="K10" s="17" t="s">
        <v>16</v>
      </c>
    </row>
    <row r="11" s="12" customFormat="1" ht="15.75" customHeight="1">
      <c r="A11" s="18">
        <v>1</v>
      </c>
      <c r="B11" s="19"/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 t="s">
        <v>17</v>
      </c>
      <c r="I11" s="20" t="s">
        <v>18</v>
      </c>
      <c r="J11" s="20" t="s">
        <v>19</v>
      </c>
      <c r="K11" s="21" t="s">
        <v>20</v>
      </c>
    </row>
    <row r="12" s="12" customFormat="1" ht="24" customHeight="1">
      <c r="A12" s="22"/>
      <c r="B12" s="23"/>
      <c r="C12" s="24" t="s">
        <v>21</v>
      </c>
      <c r="D12" s="24"/>
      <c r="E12" s="24"/>
      <c r="F12" s="24"/>
      <c r="G12" s="24"/>
      <c r="H12" s="24"/>
      <c r="I12" s="24"/>
      <c r="J12" s="24"/>
      <c r="K12" s="25"/>
    </row>
    <row r="13" s="12" customFormat="1" ht="15.75" customHeight="1">
      <c r="A13" s="26" t="s">
        <v>22</v>
      </c>
      <c r="B13" s="27"/>
      <c r="C13" s="28" t="s">
        <v>23</v>
      </c>
      <c r="D13" s="29">
        <f>SUM(D14:D16)</f>
        <v>18577529.52</v>
      </c>
      <c r="E13" s="29">
        <f>SUM(E14:E16)</f>
        <v>24892692</v>
      </c>
      <c r="F13" s="30">
        <f t="shared" ref="F13:G13" si="0">SUM(F14:F16)</f>
        <v>21977438</v>
      </c>
      <c r="G13" s="30">
        <f t="shared" si="0"/>
        <v>15405355.68</v>
      </c>
      <c r="H13" s="31">
        <f t="shared" ref="H13:H76" si="1">G13/E13*100</f>
        <v>61.887061793075645</v>
      </c>
      <c r="I13" s="31">
        <f t="shared" ref="I13:I76" si="2">G13/F13*100</f>
        <v>70.096230870950478</v>
      </c>
      <c r="J13" s="31">
        <f t="shared" ref="J13:J76" si="3">G13-D13</f>
        <v>-3172173.8399999999</v>
      </c>
      <c r="K13" s="32">
        <f t="shared" ref="K13:K76" si="4">G13/D13*100</f>
        <v>82.924673398661881</v>
      </c>
    </row>
    <row r="14" ht="54">
      <c r="A14" s="33" t="s">
        <v>24</v>
      </c>
      <c r="B14" s="34" t="s">
        <v>24</v>
      </c>
      <c r="C14" s="35" t="s">
        <v>25</v>
      </c>
      <c r="D14" s="36">
        <v>16034713.710000001</v>
      </c>
      <c r="E14" s="36">
        <v>20730700</v>
      </c>
      <c r="F14" s="36">
        <v>18375710</v>
      </c>
      <c r="G14" s="36">
        <v>13245161.619999999</v>
      </c>
      <c r="H14" s="37">
        <f t="shared" si="1"/>
        <v>63.89153101438928</v>
      </c>
      <c r="I14" s="37">
        <f t="shared" si="2"/>
        <v>72.079727096259134</v>
      </c>
      <c r="J14" s="37">
        <f t="shared" si="3"/>
        <v>-2789552.0900000017</v>
      </c>
      <c r="K14" s="38">
        <f t="shared" si="4"/>
        <v>82.603043992857167</v>
      </c>
    </row>
    <row r="15" ht="54">
      <c r="A15" s="39" t="s">
        <v>26</v>
      </c>
      <c r="B15" s="40" t="s">
        <v>26</v>
      </c>
      <c r="C15" s="41" t="s">
        <v>27</v>
      </c>
      <c r="D15" s="42">
        <v>2102865.75</v>
      </c>
      <c r="E15" s="42">
        <v>3460992</v>
      </c>
      <c r="F15" s="42">
        <v>3070728</v>
      </c>
      <c r="G15" s="42">
        <v>2125998.3300000001</v>
      </c>
      <c r="H15" s="43">
        <f t="shared" si="1"/>
        <v>61.427426876456238</v>
      </c>
      <c r="I15" s="43">
        <f t="shared" si="2"/>
        <v>69.23434214948378</v>
      </c>
      <c r="J15" s="43">
        <f t="shared" si="3"/>
        <v>23132.580000000075</v>
      </c>
      <c r="K15" s="44">
        <f t="shared" si="4"/>
        <v>101.10005025285137</v>
      </c>
    </row>
    <row r="16" ht="54">
      <c r="A16" s="45" t="s">
        <v>28</v>
      </c>
      <c r="B16" s="46" t="s">
        <v>28</v>
      </c>
      <c r="C16" s="47" t="s">
        <v>29</v>
      </c>
      <c r="D16" s="48">
        <v>439950.06</v>
      </c>
      <c r="E16" s="48">
        <v>701000</v>
      </c>
      <c r="F16" s="48">
        <v>531000</v>
      </c>
      <c r="G16" s="48">
        <v>34195.730000000003</v>
      </c>
      <c r="H16" s="49">
        <f t="shared" si="1"/>
        <v>4.8781355206847365</v>
      </c>
      <c r="I16" s="49">
        <f t="shared" si="2"/>
        <v>6.4398738229755184</v>
      </c>
      <c r="J16" s="49">
        <f t="shared" si="3"/>
        <v>-405754.33000000002</v>
      </c>
      <c r="K16" s="50">
        <f t="shared" si="4"/>
        <v>7.772639012709762</v>
      </c>
    </row>
    <row r="17" ht="13.5">
      <c r="A17" s="51">
        <v>1000</v>
      </c>
      <c r="B17" s="52"/>
      <c r="C17" s="53" t="s">
        <v>30</v>
      </c>
      <c r="D17" s="54">
        <f>SUM(D18:D34)</f>
        <v>100968625.03</v>
      </c>
      <c r="E17" s="54">
        <f>SUM(E18:E32)</f>
        <v>149514783.78</v>
      </c>
      <c r="F17" s="54">
        <f>SUM(F18:F32)</f>
        <v>124413972.44</v>
      </c>
      <c r="G17" s="54">
        <f>SUM(G18:G32)</f>
        <v>97879862.900000006</v>
      </c>
      <c r="H17" s="55">
        <f t="shared" si="1"/>
        <v>65.465006486598014</v>
      </c>
      <c r="I17" s="55">
        <f t="shared" si="2"/>
        <v>78.672725402449188</v>
      </c>
      <c r="J17" s="55">
        <f t="shared" si="3"/>
        <v>-3088762.1299999952</v>
      </c>
      <c r="K17" s="32">
        <f t="shared" si="4"/>
        <v>96.940869374934778</v>
      </c>
    </row>
    <row r="18" ht="54">
      <c r="A18" s="56" t="s">
        <v>31</v>
      </c>
      <c r="B18" s="57">
        <v>1010</v>
      </c>
      <c r="C18" s="35" t="s">
        <v>32</v>
      </c>
      <c r="D18" s="36">
        <v>17804902.199999999</v>
      </c>
      <c r="E18" s="36">
        <v>27076029</v>
      </c>
      <c r="F18" s="36">
        <v>23479559.66</v>
      </c>
      <c r="G18" s="36">
        <v>16498812.810000001</v>
      </c>
      <c r="H18" s="37">
        <f t="shared" si="1"/>
        <v>60.935127562464942</v>
      </c>
      <c r="I18" s="37">
        <f t="shared" si="2"/>
        <v>70.268834036557905</v>
      </c>
      <c r="J18" s="37">
        <f t="shared" si="3"/>
        <v>-1306089.3899999987</v>
      </c>
      <c r="K18" s="38">
        <f t="shared" si="4"/>
        <v>92.664439403660424</v>
      </c>
    </row>
    <row r="19" s="1" customFormat="1" ht="27">
      <c r="A19" s="58" t="s">
        <v>33</v>
      </c>
      <c r="B19" s="59">
        <v>1021</v>
      </c>
      <c r="C19" s="41" t="s">
        <v>34</v>
      </c>
      <c r="D19" s="42">
        <v>17288741.48</v>
      </c>
      <c r="E19" s="42">
        <v>33495228</v>
      </c>
      <c r="F19" s="42">
        <v>28759157</v>
      </c>
      <c r="G19" s="42">
        <v>15549085.17</v>
      </c>
      <c r="H19" s="43">
        <f t="shared" si="1"/>
        <v>46.421792292322955</v>
      </c>
      <c r="I19" s="43">
        <f t="shared" si="2"/>
        <v>54.066554071803985</v>
      </c>
      <c r="J19" s="37">
        <f t="shared" si="3"/>
        <v>-1739656.3100000005</v>
      </c>
      <c r="K19" s="38">
        <f t="shared" si="4"/>
        <v>89.937634778028965</v>
      </c>
    </row>
    <row r="20" s="1" customFormat="1" ht="27">
      <c r="A20" s="60"/>
      <c r="B20" s="59">
        <v>1031</v>
      </c>
      <c r="C20" s="41" t="s">
        <v>35</v>
      </c>
      <c r="D20" s="42">
        <v>50388929.75</v>
      </c>
      <c r="E20" s="42">
        <v>66587000</v>
      </c>
      <c r="F20" s="42">
        <v>51325500</v>
      </c>
      <c r="G20" s="42">
        <v>49832083.229999997</v>
      </c>
      <c r="H20" s="43">
        <f t="shared" si="1"/>
        <v>74.837555724090294</v>
      </c>
      <c r="I20" s="43">
        <f t="shared" si="2"/>
        <v>97.09030253967326</v>
      </c>
      <c r="J20" s="37">
        <f t="shared" si="3"/>
        <v>-556846.52000000328</v>
      </c>
      <c r="K20" s="38">
        <f t="shared" si="4"/>
        <v>98.894903061520168</v>
      </c>
    </row>
    <row r="21" s="1" customFormat="1" ht="27">
      <c r="A21" s="60"/>
      <c r="B21" s="59">
        <v>1061</v>
      </c>
      <c r="C21" s="41" t="s">
        <v>36</v>
      </c>
      <c r="D21" s="42">
        <v>444212.57000000001</v>
      </c>
      <c r="E21" s="42">
        <v>2631894</v>
      </c>
      <c r="F21" s="42">
        <v>2631894</v>
      </c>
      <c r="G21" s="42">
        <v>2345061</v>
      </c>
      <c r="H21" s="43">
        <f t="shared" si="1"/>
        <v>89.101650750372158</v>
      </c>
      <c r="I21" s="43">
        <f t="shared" si="2"/>
        <v>89.101650750372158</v>
      </c>
      <c r="J21" s="37">
        <f t="shared" si="3"/>
        <v>1900848.4299999999</v>
      </c>
      <c r="K21" s="38">
        <f t="shared" si="4"/>
        <v>527.91414704901308</v>
      </c>
    </row>
    <row r="22" s="1" customFormat="1" ht="40.5">
      <c r="A22" s="60"/>
      <c r="B22" s="59">
        <v>1200</v>
      </c>
      <c r="C22" s="41" t="s">
        <v>37</v>
      </c>
      <c r="D22" s="42">
        <v>112524.03999999999</v>
      </c>
      <c r="E22" s="42">
        <v>248880</v>
      </c>
      <c r="F22" s="42">
        <v>176970</v>
      </c>
      <c r="G22" s="42">
        <v>172663.64999999999</v>
      </c>
      <c r="H22" s="43">
        <f t="shared" si="1"/>
        <v>69.376265670202514</v>
      </c>
      <c r="I22" s="43">
        <f t="shared" si="2"/>
        <v>97.566621461264617</v>
      </c>
      <c r="J22" s="37">
        <f t="shared" si="3"/>
        <v>60139.610000000001</v>
      </c>
      <c r="K22" s="38">
        <f t="shared" si="4"/>
        <v>153.44601029255617</v>
      </c>
    </row>
    <row r="23" s="1" customFormat="1" ht="54">
      <c r="A23" s="56"/>
      <c r="B23" s="59">
        <v>1210</v>
      </c>
      <c r="C23" s="41" t="s">
        <v>38</v>
      </c>
      <c r="D23" s="42">
        <v>106372.75</v>
      </c>
      <c r="E23" s="42">
        <v>0</v>
      </c>
      <c r="F23" s="42">
        <v>0</v>
      </c>
      <c r="G23" s="42">
        <v>0</v>
      </c>
      <c r="H23" s="43"/>
      <c r="I23" s="43"/>
      <c r="J23" s="37">
        <f t="shared" si="3"/>
        <v>-106372.75</v>
      </c>
      <c r="K23" s="38">
        <f t="shared" si="4"/>
        <v>0</v>
      </c>
    </row>
    <row r="24" ht="54">
      <c r="A24" s="61" t="s">
        <v>39</v>
      </c>
      <c r="B24" s="59">
        <v>1070</v>
      </c>
      <c r="C24" s="41" t="s">
        <v>40</v>
      </c>
      <c r="D24" s="42">
        <v>3127004.0600000001</v>
      </c>
      <c r="E24" s="42">
        <v>4305932</v>
      </c>
      <c r="F24" s="42">
        <v>3952502</v>
      </c>
      <c r="G24" s="42">
        <v>2704613.3700000001</v>
      </c>
      <c r="H24" s="43">
        <f t="shared" si="1"/>
        <v>62.811334921220308</v>
      </c>
      <c r="I24" s="43">
        <f t="shared" si="2"/>
        <v>68.427881124411826</v>
      </c>
      <c r="J24" s="43">
        <f t="shared" si="3"/>
        <v>-422390.68999999994</v>
      </c>
      <c r="K24" s="44">
        <f t="shared" si="4"/>
        <v>86.492160486673626</v>
      </c>
    </row>
    <row r="25" ht="54">
      <c r="A25" s="61" t="s">
        <v>41</v>
      </c>
      <c r="B25" s="59">
        <v>1080</v>
      </c>
      <c r="C25" s="41" t="s">
        <v>42</v>
      </c>
      <c r="D25" s="42">
        <v>3533097.79</v>
      </c>
      <c r="E25" s="42">
        <v>4684990</v>
      </c>
      <c r="F25" s="42">
        <v>4373486</v>
      </c>
      <c r="G25" s="42">
        <v>3573489.9500000002</v>
      </c>
      <c r="H25" s="43">
        <f t="shared" si="1"/>
        <v>76.275295144706817</v>
      </c>
      <c r="I25" s="43">
        <f t="shared" si="2"/>
        <v>81.708045938640268</v>
      </c>
      <c r="J25" s="43">
        <f t="shared" si="3"/>
        <v>40392.160000000149</v>
      </c>
      <c r="K25" s="44">
        <f t="shared" si="4"/>
        <v>101.1432505523715</v>
      </c>
    </row>
    <row r="26" hidden="1">
      <c r="A26" s="61" t="s">
        <v>43</v>
      </c>
      <c r="B26" s="59"/>
      <c r="C26" s="41" t="s">
        <v>44</v>
      </c>
      <c r="D26" s="42">
        <v>0</v>
      </c>
      <c r="E26" s="42">
        <v>0</v>
      </c>
      <c r="F26" s="42">
        <v>0</v>
      </c>
      <c r="G26" s="42">
        <v>0</v>
      </c>
      <c r="H26" s="43"/>
      <c r="I26" s="43"/>
      <c r="J26" s="43">
        <f t="shared" si="3"/>
        <v>0</v>
      </c>
      <c r="K26" s="44" t="e">
        <f t="shared" si="4"/>
        <v>#DIV/0!</v>
      </c>
    </row>
    <row r="27" s="1" customFormat="1" ht="27">
      <c r="A27" s="61"/>
      <c r="B27" s="59">
        <v>1160</v>
      </c>
      <c r="C27" s="41" t="s">
        <v>45</v>
      </c>
      <c r="D27" s="42">
        <v>746317.20999999996</v>
      </c>
      <c r="E27" s="42">
        <v>842015</v>
      </c>
      <c r="F27" s="42">
        <v>689095</v>
      </c>
      <c r="G27" s="42">
        <v>570237.43000000005</v>
      </c>
      <c r="H27" s="43">
        <f t="shared" si="1"/>
        <v>67.722953866617587</v>
      </c>
      <c r="I27" s="43">
        <f t="shared" si="2"/>
        <v>82.751642371516283</v>
      </c>
      <c r="J27" s="43">
        <f t="shared" si="3"/>
        <v>-176079.77999999991</v>
      </c>
      <c r="K27" s="44">
        <f t="shared" si="4"/>
        <v>76.406844483728321</v>
      </c>
    </row>
    <row r="28" ht="54">
      <c r="A28" s="61" t="s">
        <v>46</v>
      </c>
      <c r="B28" s="59">
        <v>1141</v>
      </c>
      <c r="C28" s="41" t="s">
        <v>47</v>
      </c>
      <c r="D28" s="42">
        <v>6187409.54</v>
      </c>
      <c r="E28" s="42">
        <v>7936976.2999999998</v>
      </c>
      <c r="F28" s="42">
        <v>7602559.2999999998</v>
      </c>
      <c r="G28" s="42">
        <v>5686638.0499999998</v>
      </c>
      <c r="H28" s="43">
        <f t="shared" si="1"/>
        <v>71.647411244002328</v>
      </c>
      <c r="I28" s="43">
        <f t="shared" si="2"/>
        <v>74.798996306414864</v>
      </c>
      <c r="J28" s="43">
        <f t="shared" si="3"/>
        <v>-500771.49000000022</v>
      </c>
      <c r="K28" s="44">
        <f t="shared" si="4"/>
        <v>91.906605070140543</v>
      </c>
    </row>
    <row r="29" ht="54">
      <c r="A29" s="61" t="s">
        <v>48</v>
      </c>
      <c r="B29" s="59">
        <v>1142</v>
      </c>
      <c r="C29" s="41" t="s">
        <v>49</v>
      </c>
      <c r="D29" s="42">
        <v>19844.779999999999</v>
      </c>
      <c r="E29" s="42">
        <v>311165</v>
      </c>
      <c r="F29" s="42">
        <v>311165</v>
      </c>
      <c r="G29" s="42">
        <v>44287.599999999999</v>
      </c>
      <c r="H29" s="43">
        <f t="shared" si="1"/>
        <v>14.232834669708996</v>
      </c>
      <c r="I29" s="43">
        <f t="shared" si="2"/>
        <v>14.232834669708996</v>
      </c>
      <c r="J29" s="43">
        <f t="shared" si="3"/>
        <v>24442.82</v>
      </c>
      <c r="K29" s="44">
        <f t="shared" si="4"/>
        <v>223.17002254497154</v>
      </c>
    </row>
    <row r="30" ht="27">
      <c r="A30" s="58" t="s">
        <v>50</v>
      </c>
      <c r="B30" s="59">
        <v>1151</v>
      </c>
      <c r="C30" s="41" t="s">
        <v>51</v>
      </c>
      <c r="D30" s="42">
        <v>126376.27</v>
      </c>
      <c r="E30" s="42">
        <v>24070</v>
      </c>
      <c r="F30" s="42">
        <v>20170</v>
      </c>
      <c r="G30" s="42">
        <v>1180</v>
      </c>
      <c r="H30" s="43">
        <f t="shared" si="1"/>
        <v>4.9023680930619022</v>
      </c>
      <c r="I30" s="43">
        <f t="shared" si="2"/>
        <v>5.8502726822012896</v>
      </c>
      <c r="J30" s="42">
        <f>G30+G31+G32-D30</f>
        <v>776514.37</v>
      </c>
      <c r="K30" s="44">
        <f t="shared" si="4"/>
        <v>0.93371959783272607</v>
      </c>
    </row>
    <row r="31" s="1" customFormat="1" ht="27">
      <c r="A31" s="60"/>
      <c r="B31" s="59">
        <v>1152</v>
      </c>
      <c r="C31" s="41" t="s">
        <v>52</v>
      </c>
      <c r="D31" s="42">
        <v>286276.59999999998</v>
      </c>
      <c r="E31" s="42">
        <v>1216150</v>
      </c>
      <c r="F31" s="42">
        <v>937460</v>
      </c>
      <c r="G31" s="42">
        <v>747256.16000000003</v>
      </c>
      <c r="H31" s="43">
        <f t="shared" si="1"/>
        <v>61.4444073510669</v>
      </c>
      <c r="I31" s="43">
        <f t="shared" si="2"/>
        <v>79.710724724254902</v>
      </c>
      <c r="J31" s="42">
        <f>G31+G32+G35-D31</f>
        <v>2651875.4499999997</v>
      </c>
      <c r="K31" s="44">
        <f t="shared" si="4"/>
        <v>261.02593086546369</v>
      </c>
    </row>
    <row r="32" s="1" customFormat="1" ht="67.5">
      <c r="A32" s="62"/>
      <c r="B32" s="63">
        <v>1154</v>
      </c>
      <c r="C32" s="64" t="s">
        <v>53</v>
      </c>
      <c r="D32" s="65">
        <v>353553.98999999999</v>
      </c>
      <c r="E32" s="65">
        <v>154454.48000000001</v>
      </c>
      <c r="F32" s="65">
        <v>154454.48000000001</v>
      </c>
      <c r="G32" s="65">
        <v>154454.48000000001</v>
      </c>
      <c r="H32" s="43">
        <f t="shared" si="1"/>
        <v>100</v>
      </c>
      <c r="I32" s="43">
        <f t="shared" si="2"/>
        <v>100</v>
      </c>
      <c r="J32" s="48">
        <f t="shared" ref="J32:J34" si="5">G32+G35+G36-D32</f>
        <v>3584046.1200000001</v>
      </c>
      <c r="K32" s="44">
        <f t="shared" si="4"/>
        <v>43.686250012338995</v>
      </c>
    </row>
    <row r="33" s="1" customFormat="1" ht="54">
      <c r="A33" s="66"/>
      <c r="B33" s="67">
        <v>1181</v>
      </c>
      <c r="C33" s="41" t="s">
        <v>54</v>
      </c>
      <c r="D33" s="42">
        <v>44306.199999999997</v>
      </c>
      <c r="E33" s="42">
        <v>0</v>
      </c>
      <c r="F33" s="42">
        <v>0</v>
      </c>
      <c r="G33" s="42">
        <v>0</v>
      </c>
      <c r="H33" s="43"/>
      <c r="I33" s="43"/>
      <c r="J33" s="48">
        <f t="shared" si="5"/>
        <v>1992135.21</v>
      </c>
      <c r="K33" s="44">
        <f t="shared" si="4"/>
        <v>0</v>
      </c>
    </row>
    <row r="34" s="1" customFormat="1" ht="54">
      <c r="A34" s="66"/>
      <c r="B34" s="68">
        <v>1182</v>
      </c>
      <c r="C34" s="64" t="s">
        <v>55</v>
      </c>
      <c r="D34" s="65">
        <v>398755.79999999999</v>
      </c>
      <c r="E34" s="65">
        <v>0</v>
      </c>
      <c r="F34" s="65">
        <v>0</v>
      </c>
      <c r="G34" s="65">
        <v>0</v>
      </c>
      <c r="H34" s="69"/>
      <c r="I34" s="69"/>
      <c r="J34" s="70">
        <f t="shared" si="5"/>
        <v>-109018.60999999999</v>
      </c>
      <c r="K34" s="71">
        <f t="shared" si="4"/>
        <v>0</v>
      </c>
    </row>
    <row r="35" s="72" customFormat="1" ht="13.5">
      <c r="A35" s="51">
        <v>2000</v>
      </c>
      <c r="B35" s="52"/>
      <c r="C35" s="53" t="s">
        <v>56</v>
      </c>
      <c r="D35" s="73">
        <f>SUM(D36:D38)</f>
        <v>2919615.0299999998</v>
      </c>
      <c r="E35" s="73">
        <f t="shared" ref="E35:G35" si="6">SUM(E36:E38)</f>
        <v>3028350</v>
      </c>
      <c r="F35" s="73">
        <f t="shared" si="6"/>
        <v>2888350</v>
      </c>
      <c r="G35" s="73">
        <f t="shared" si="6"/>
        <v>2036441.4099999999</v>
      </c>
      <c r="H35" s="55">
        <f t="shared" si="1"/>
        <v>67.24590651675004</v>
      </c>
      <c r="I35" s="55">
        <f t="shared" si="2"/>
        <v>70.505354614226107</v>
      </c>
      <c r="J35" s="74">
        <f t="shared" ref="J35:J38" si="7">G35-D35</f>
        <v>-883173.61999999988</v>
      </c>
      <c r="K35" s="75">
        <f t="shared" si="4"/>
        <v>69.750339996023385</v>
      </c>
    </row>
    <row r="36" s="1" customFormat="1" ht="25.5">
      <c r="A36" s="61">
        <v>2010</v>
      </c>
      <c r="B36" s="59">
        <v>2010</v>
      </c>
      <c r="C36" s="41" t="s">
        <v>57</v>
      </c>
      <c r="D36" s="42">
        <v>1627754.9099999999</v>
      </c>
      <c r="E36" s="42">
        <v>2388350</v>
      </c>
      <c r="F36" s="42">
        <v>2388350</v>
      </c>
      <c r="G36" s="42">
        <v>1746704.22</v>
      </c>
      <c r="H36" s="43">
        <f t="shared" si="1"/>
        <v>73.134348818221781</v>
      </c>
      <c r="I36" s="43">
        <f t="shared" si="2"/>
        <v>73.134348818221781</v>
      </c>
      <c r="J36" s="43">
        <f t="shared" si="7"/>
        <v>118949.31000000006</v>
      </c>
      <c r="K36" s="44">
        <f t="shared" si="4"/>
        <v>107.30756880346317</v>
      </c>
    </row>
    <row r="37" s="1" customFormat="1" ht="27">
      <c r="A37" s="61">
        <v>2111</v>
      </c>
      <c r="B37" s="59">
        <v>2111</v>
      </c>
      <c r="C37" s="41" t="s">
        <v>58</v>
      </c>
      <c r="D37" s="42">
        <v>342004.92999999999</v>
      </c>
      <c r="E37" s="42">
        <v>640000</v>
      </c>
      <c r="F37" s="42">
        <v>500000</v>
      </c>
      <c r="G37" s="42">
        <v>289737.19</v>
      </c>
      <c r="H37" s="43">
        <f t="shared" si="1"/>
        <v>45.271435937500002</v>
      </c>
      <c r="I37" s="43">
        <f t="shared" si="2"/>
        <v>57.947437999999998</v>
      </c>
      <c r="J37" s="43">
        <f t="shared" si="7"/>
        <v>-52267.739999999991</v>
      </c>
      <c r="K37" s="44">
        <f t="shared" si="4"/>
        <v>84.717255391610877</v>
      </c>
    </row>
    <row r="38" s="1" customFormat="1" ht="27">
      <c r="A38" s="76">
        <v>2144</v>
      </c>
      <c r="B38" s="63">
        <v>2144</v>
      </c>
      <c r="C38" s="41" t="s">
        <v>59</v>
      </c>
      <c r="D38" s="65">
        <v>949855.18999999994</v>
      </c>
      <c r="E38" s="65">
        <v>0</v>
      </c>
      <c r="F38" s="65">
        <v>0</v>
      </c>
      <c r="G38" s="65">
        <v>0</v>
      </c>
      <c r="H38" s="43"/>
      <c r="I38" s="43"/>
      <c r="J38" s="43">
        <f t="shared" si="7"/>
        <v>-949855.18999999994</v>
      </c>
      <c r="K38" s="44">
        <f t="shared" si="4"/>
        <v>0</v>
      </c>
    </row>
    <row r="39" s="72" customFormat="1" ht="13.5">
      <c r="A39" s="77">
        <v>3000</v>
      </c>
      <c r="B39" s="52"/>
      <c r="C39" s="53" t="s">
        <v>60</v>
      </c>
      <c r="D39" s="73">
        <f>SUM(D40:D48)</f>
        <v>9913708.9200000018</v>
      </c>
      <c r="E39" s="73">
        <f>SUM(E40:E48)</f>
        <v>14724216</v>
      </c>
      <c r="F39" s="73">
        <f>SUM(F40:F48)</f>
        <v>13021930</v>
      </c>
      <c r="G39" s="73">
        <f>SUM(G40:G48)</f>
        <v>10057218.17</v>
      </c>
      <c r="H39" s="55">
        <f t="shared" si="1"/>
        <v>68.303929866282857</v>
      </c>
      <c r="I39" s="55">
        <f t="shared" si="2"/>
        <v>77.232930679246465</v>
      </c>
      <c r="J39" s="55">
        <f t="shared" si="3"/>
        <v>143509.24999999814</v>
      </c>
      <c r="K39" s="32">
        <f t="shared" si="4"/>
        <v>101.44758385744493</v>
      </c>
    </row>
    <row r="40" s="72" customFormat="1" ht="27">
      <c r="A40" s="61">
        <v>3032</v>
      </c>
      <c r="B40" s="78">
        <v>3032</v>
      </c>
      <c r="C40" s="35" t="s">
        <v>61</v>
      </c>
      <c r="D40" s="36">
        <v>113496.60000000001</v>
      </c>
      <c r="E40" s="36">
        <v>0</v>
      </c>
      <c r="F40" s="36">
        <v>0</v>
      </c>
      <c r="G40" s="36">
        <v>0</v>
      </c>
      <c r="H40" s="37"/>
      <c r="I40" s="37"/>
      <c r="J40" s="37">
        <f t="shared" si="3"/>
        <v>-113496.60000000001</v>
      </c>
      <c r="K40" s="38">
        <f t="shared" si="4"/>
        <v>0</v>
      </c>
    </row>
    <row r="41" s="72" customFormat="1" ht="27">
      <c r="A41" s="61">
        <v>3035</v>
      </c>
      <c r="B41" s="79">
        <v>3035</v>
      </c>
      <c r="C41" s="41" t="s">
        <v>62</v>
      </c>
      <c r="D41" s="42">
        <v>14598.879999999999</v>
      </c>
      <c r="E41" s="42">
        <v>0</v>
      </c>
      <c r="F41" s="42">
        <v>0</v>
      </c>
      <c r="G41" s="42">
        <v>0</v>
      </c>
      <c r="H41" s="43"/>
      <c r="I41" s="43"/>
      <c r="J41" s="37">
        <f t="shared" si="3"/>
        <v>-14598.879999999999</v>
      </c>
      <c r="K41" s="38">
        <f t="shared" si="4"/>
        <v>0</v>
      </c>
    </row>
    <row r="42" s="72" customFormat="1" ht="27">
      <c r="A42" s="61">
        <v>3050</v>
      </c>
      <c r="B42" s="79">
        <v>3050</v>
      </c>
      <c r="C42" s="41" t="s">
        <v>63</v>
      </c>
      <c r="D42" s="42">
        <v>7945.4399999999996</v>
      </c>
      <c r="E42" s="42">
        <v>39400</v>
      </c>
      <c r="F42" s="42">
        <v>28100</v>
      </c>
      <c r="G42" s="42">
        <v>3481.3600000000001</v>
      </c>
      <c r="H42" s="43">
        <f t="shared" si="1"/>
        <v>8.8359390862944167</v>
      </c>
      <c r="I42" s="43">
        <f t="shared" si="2"/>
        <v>12.389181494661921</v>
      </c>
      <c r="J42" s="37">
        <f t="shared" si="3"/>
        <v>-4464.0799999999999</v>
      </c>
      <c r="K42" s="38">
        <f t="shared" si="4"/>
        <v>43.815823919128462</v>
      </c>
    </row>
    <row r="43" ht="54">
      <c r="A43" s="56" t="s">
        <v>64</v>
      </c>
      <c r="B43" s="78">
        <v>3104</v>
      </c>
      <c r="C43" s="35" t="s">
        <v>65</v>
      </c>
      <c r="D43" s="36">
        <v>7559692.2800000003</v>
      </c>
      <c r="E43" s="36">
        <v>11145816</v>
      </c>
      <c r="F43" s="36">
        <v>9619100</v>
      </c>
      <c r="G43" s="36">
        <v>7481457</v>
      </c>
      <c r="H43" s="43">
        <f t="shared" si="1"/>
        <v>67.123456909749819</v>
      </c>
      <c r="I43" s="43">
        <f t="shared" si="2"/>
        <v>77.777099728664851</v>
      </c>
      <c r="J43" s="37">
        <f t="shared" si="3"/>
        <v>-78235.280000000261</v>
      </c>
      <c r="K43" s="38">
        <f t="shared" si="4"/>
        <v>98.965099674665595</v>
      </c>
    </row>
    <row r="44" ht="54">
      <c r="A44" s="61" t="s">
        <v>66</v>
      </c>
      <c r="B44" s="59">
        <v>3121</v>
      </c>
      <c r="C44" s="41" t="s">
        <v>67</v>
      </c>
      <c r="D44" s="42">
        <v>1393723.3400000001</v>
      </c>
      <c r="E44" s="42">
        <v>1900000</v>
      </c>
      <c r="F44" s="42">
        <v>1751730</v>
      </c>
      <c r="G44" s="42">
        <v>1354180.5700000001</v>
      </c>
      <c r="H44" s="43">
        <f t="shared" si="1"/>
        <v>71.272661578947378</v>
      </c>
      <c r="I44" s="43">
        <f t="shared" si="2"/>
        <v>77.305325021550132</v>
      </c>
      <c r="J44" s="43">
        <f t="shared" si="3"/>
        <v>-39542.770000000019</v>
      </c>
      <c r="K44" s="38">
        <f t="shared" si="4"/>
        <v>97.162796312215022</v>
      </c>
    </row>
    <row r="45" s="1" customFormat="1" ht="54">
      <c r="A45" s="58">
        <v>3160</v>
      </c>
      <c r="B45" s="80">
        <v>3160</v>
      </c>
      <c r="C45" s="41" t="s">
        <v>68</v>
      </c>
      <c r="D45" s="48">
        <v>141524.91</v>
      </c>
      <c r="E45" s="48">
        <v>200000</v>
      </c>
      <c r="F45" s="48">
        <v>184000</v>
      </c>
      <c r="G45" s="48">
        <v>158847.26999999999</v>
      </c>
      <c r="H45" s="43">
        <f t="shared" si="1"/>
        <v>79.42363499999999</v>
      </c>
      <c r="I45" s="43">
        <f t="shared" si="2"/>
        <v>86.330038043478254</v>
      </c>
      <c r="J45" s="43">
        <f t="shared" si="3"/>
        <v>17322.359999999986</v>
      </c>
      <c r="K45" s="38">
        <f t="shared" si="4"/>
        <v>112.23979580697136</v>
      </c>
    </row>
    <row r="46" s="1" customFormat="1" ht="54">
      <c r="A46" s="58">
        <v>3180</v>
      </c>
      <c r="B46" s="80">
        <v>3180</v>
      </c>
      <c r="C46" s="41" t="s">
        <v>69</v>
      </c>
      <c r="D46" s="48">
        <v>90649.339999999997</v>
      </c>
      <c r="E46" s="48">
        <v>11000</v>
      </c>
      <c r="F46" s="48">
        <v>11000</v>
      </c>
      <c r="G46" s="48">
        <v>11000</v>
      </c>
      <c r="H46" s="43">
        <f t="shared" si="1"/>
        <v>100</v>
      </c>
      <c r="I46" s="43">
        <f t="shared" si="2"/>
        <v>100</v>
      </c>
      <c r="J46" s="43">
        <f t="shared" si="3"/>
        <v>-79649.339999999997</v>
      </c>
      <c r="K46" s="38">
        <f t="shared" si="4"/>
        <v>12.134671912669194</v>
      </c>
    </row>
    <row r="47" s="1" customFormat="1" ht="40.5">
      <c r="A47" s="58">
        <v>3192</v>
      </c>
      <c r="B47" s="80">
        <v>3192</v>
      </c>
      <c r="C47" s="41" t="s">
        <v>70</v>
      </c>
      <c r="D47" s="48">
        <v>58768.129999999997</v>
      </c>
      <c r="E47" s="48">
        <v>58826.970000000001</v>
      </c>
      <c r="F47" s="48">
        <v>58826.970000000001</v>
      </c>
      <c r="G47" s="48">
        <v>58031.970000000001</v>
      </c>
      <c r="H47" s="43">
        <f t="shared" si="1"/>
        <v>98.648579044611679</v>
      </c>
      <c r="I47" s="43">
        <f t="shared" si="2"/>
        <v>98.648579044611679</v>
      </c>
      <c r="J47" s="43">
        <f t="shared" si="3"/>
        <v>-736.15999999999622</v>
      </c>
      <c r="K47" s="38">
        <f t="shared" si="4"/>
        <v>98.747348265122611</v>
      </c>
    </row>
    <row r="48" ht="54">
      <c r="A48" s="58" t="s">
        <v>71</v>
      </c>
      <c r="B48" s="80">
        <v>3242</v>
      </c>
      <c r="C48" s="47" t="s">
        <v>72</v>
      </c>
      <c r="D48" s="48">
        <v>533310</v>
      </c>
      <c r="E48" s="48">
        <v>1369173.03</v>
      </c>
      <c r="F48" s="48">
        <v>1369173.03</v>
      </c>
      <c r="G48" s="48">
        <v>990220</v>
      </c>
      <c r="H48" s="43">
        <f t="shared" si="1"/>
        <v>72.322487976556175</v>
      </c>
      <c r="I48" s="43">
        <f t="shared" si="2"/>
        <v>72.322487976556175</v>
      </c>
      <c r="J48" s="43">
        <f t="shared" si="3"/>
        <v>456910</v>
      </c>
      <c r="K48" s="50">
        <f t="shared" si="4"/>
        <v>185.67437325382986</v>
      </c>
    </row>
    <row r="49" s="72" customFormat="1" ht="13.5">
      <c r="A49" s="51">
        <v>4000</v>
      </c>
      <c r="B49" s="52"/>
      <c r="C49" s="53" t="s">
        <v>73</v>
      </c>
      <c r="D49" s="73">
        <f>SUM(D50:D54)</f>
        <v>11840349.98</v>
      </c>
      <c r="E49" s="73">
        <f>SUM(E50:E54)</f>
        <v>17549103</v>
      </c>
      <c r="F49" s="73">
        <f t="shared" ref="F49:G49" si="8">SUM(F50:F54)</f>
        <v>16306844</v>
      </c>
      <c r="G49" s="73">
        <f t="shared" si="8"/>
        <v>9453319.0299999993</v>
      </c>
      <c r="H49" s="55">
        <f t="shared" si="1"/>
        <v>53.867818942084952</v>
      </c>
      <c r="I49" s="55">
        <f t="shared" si="2"/>
        <v>57.971481360832286</v>
      </c>
      <c r="J49" s="55">
        <f t="shared" si="3"/>
        <v>-2387030.9500000011</v>
      </c>
      <c r="K49" s="32">
        <f t="shared" si="4"/>
        <v>79.839861540984614</v>
      </c>
    </row>
    <row r="50" ht="54">
      <c r="A50" s="33" t="s">
        <v>74</v>
      </c>
      <c r="B50" s="57">
        <v>4030</v>
      </c>
      <c r="C50" s="35" t="s">
        <v>75</v>
      </c>
      <c r="D50" s="36">
        <v>3320822.0899999999</v>
      </c>
      <c r="E50" s="36">
        <v>4637680</v>
      </c>
      <c r="F50" s="36">
        <v>4470480</v>
      </c>
      <c r="G50" s="36">
        <v>2786781.9300000002</v>
      </c>
      <c r="H50" s="37">
        <f t="shared" si="1"/>
        <v>60.090000388125098</v>
      </c>
      <c r="I50" s="37">
        <f t="shared" si="2"/>
        <v>62.337420813872335</v>
      </c>
      <c r="J50" s="37">
        <f t="shared" si="3"/>
        <v>-534040.15999999968</v>
      </c>
      <c r="K50" s="38">
        <f t="shared" si="4"/>
        <v>83.918435088463298</v>
      </c>
    </row>
    <row r="51" ht="54">
      <c r="A51" s="39" t="s">
        <v>76</v>
      </c>
      <c r="B51" s="59">
        <v>4040</v>
      </c>
      <c r="C51" s="41" t="s">
        <v>77</v>
      </c>
      <c r="D51" s="42">
        <v>436400.65999999997</v>
      </c>
      <c r="E51" s="42">
        <v>600794</v>
      </c>
      <c r="F51" s="42">
        <v>582814</v>
      </c>
      <c r="G51" s="42">
        <v>368942.03000000003</v>
      </c>
      <c r="H51" s="43">
        <f t="shared" si="1"/>
        <v>61.409073659191002</v>
      </c>
      <c r="I51" s="43">
        <f t="shared" si="2"/>
        <v>63.303563401016447</v>
      </c>
      <c r="J51" s="43">
        <f t="shared" si="3"/>
        <v>-67458.629999999946</v>
      </c>
      <c r="K51" s="44">
        <f t="shared" si="4"/>
        <v>84.54204216831387</v>
      </c>
    </row>
    <row r="52" ht="54">
      <c r="A52" s="39" t="s">
        <v>78</v>
      </c>
      <c r="B52" s="59">
        <v>4060</v>
      </c>
      <c r="C52" s="41" t="s">
        <v>79</v>
      </c>
      <c r="D52" s="42">
        <v>6747655.8399999999</v>
      </c>
      <c r="E52" s="42">
        <v>10661379</v>
      </c>
      <c r="F52" s="42">
        <v>9982950</v>
      </c>
      <c r="G52" s="42">
        <v>5723683.21</v>
      </c>
      <c r="H52" s="43">
        <f t="shared" si="1"/>
        <v>53.686143321609713</v>
      </c>
      <c r="I52" s="43">
        <f t="shared" si="2"/>
        <v>57.334587571809934</v>
      </c>
      <c r="J52" s="43">
        <f t="shared" si="3"/>
        <v>-1023972.6299999999</v>
      </c>
      <c r="K52" s="44">
        <f t="shared" si="4"/>
        <v>84.824765010540318</v>
      </c>
    </row>
    <row r="53" ht="54">
      <c r="A53" s="39" t="s">
        <v>80</v>
      </c>
      <c r="B53" s="59">
        <v>4081</v>
      </c>
      <c r="C53" s="41" t="s">
        <v>81</v>
      </c>
      <c r="D53" s="42">
        <v>717671.14000000001</v>
      </c>
      <c r="E53" s="42">
        <v>1145120</v>
      </c>
      <c r="F53" s="42">
        <v>903600</v>
      </c>
      <c r="G53" s="42">
        <v>514436.85999999999</v>
      </c>
      <c r="H53" s="43">
        <f t="shared" si="1"/>
        <v>44.924275185133432</v>
      </c>
      <c r="I53" s="43">
        <f t="shared" si="2"/>
        <v>56.931923417441347</v>
      </c>
      <c r="J53" s="43">
        <f t="shared" si="3"/>
        <v>-203234.28000000003</v>
      </c>
      <c r="K53" s="44">
        <f t="shared" si="4"/>
        <v>71.68141943118961</v>
      </c>
    </row>
    <row r="54" ht="54">
      <c r="A54" s="45" t="s">
        <v>82</v>
      </c>
      <c r="B54" s="80">
        <v>4082</v>
      </c>
      <c r="C54" s="47" t="s">
        <v>83</v>
      </c>
      <c r="D54" s="48">
        <v>617800.25</v>
      </c>
      <c r="E54" s="48">
        <v>504130</v>
      </c>
      <c r="F54" s="48">
        <v>367000</v>
      </c>
      <c r="G54" s="48">
        <v>59475</v>
      </c>
      <c r="H54" s="49">
        <f t="shared" si="1"/>
        <v>11.797552218673754</v>
      </c>
      <c r="I54" s="49">
        <f t="shared" si="2"/>
        <v>16.205722070844686</v>
      </c>
      <c r="J54" s="49">
        <f t="shared" si="3"/>
        <v>-558325.25</v>
      </c>
      <c r="K54" s="50">
        <f t="shared" si="4"/>
        <v>9.6268980143662937</v>
      </c>
    </row>
    <row r="55" s="72" customFormat="1" ht="13.5">
      <c r="A55" s="51">
        <v>5000</v>
      </c>
      <c r="B55" s="52"/>
      <c r="C55" s="53" t="s">
        <v>84</v>
      </c>
      <c r="D55" s="73">
        <f>SUM(D56:D58)</f>
        <v>1451768.3299999998</v>
      </c>
      <c r="E55" s="73">
        <f>SUM(E56:E58)</f>
        <v>2640152</v>
      </c>
      <c r="F55" s="73">
        <f t="shared" ref="F55:G55" si="9">SUM(F56:F58)</f>
        <v>2415241</v>
      </c>
      <c r="G55" s="73">
        <f t="shared" si="9"/>
        <v>1230757.8299999998</v>
      </c>
      <c r="H55" s="55">
        <f t="shared" si="1"/>
        <v>46.616930767622463</v>
      </c>
      <c r="I55" s="55">
        <f t="shared" si="2"/>
        <v>50.957971895972278</v>
      </c>
      <c r="J55" s="55">
        <f t="shared" si="3"/>
        <v>-221010.5</v>
      </c>
      <c r="K55" s="32">
        <f t="shared" si="4"/>
        <v>84.776462233474945</v>
      </c>
    </row>
    <row r="56" ht="54">
      <c r="A56" s="33" t="s">
        <v>85</v>
      </c>
      <c r="B56" s="57">
        <v>5011</v>
      </c>
      <c r="C56" s="35" t="s">
        <v>86</v>
      </c>
      <c r="D56" s="36">
        <v>56829.5</v>
      </c>
      <c r="E56" s="36">
        <v>75000</v>
      </c>
      <c r="F56" s="36">
        <v>43000</v>
      </c>
      <c r="G56" s="36">
        <v>6772.5</v>
      </c>
      <c r="H56" s="37">
        <f t="shared" si="1"/>
        <v>9.0300000000000011</v>
      </c>
      <c r="I56" s="37">
        <f t="shared" si="2"/>
        <v>15.75</v>
      </c>
      <c r="J56" s="37">
        <f t="shared" si="3"/>
        <v>-50057</v>
      </c>
      <c r="K56" s="38">
        <f t="shared" si="4"/>
        <v>11.917226088563158</v>
      </c>
    </row>
    <row r="57" ht="54">
      <c r="A57" s="39" t="s">
        <v>87</v>
      </c>
      <c r="B57" s="59">
        <v>5012</v>
      </c>
      <c r="C57" s="41" t="s">
        <v>88</v>
      </c>
      <c r="D57" s="42">
        <v>14780.700000000001</v>
      </c>
      <c r="E57" s="42">
        <v>70000</v>
      </c>
      <c r="F57" s="42">
        <v>48000</v>
      </c>
      <c r="G57" s="42">
        <v>2773.3899999999999</v>
      </c>
      <c r="H57" s="43">
        <f t="shared" si="1"/>
        <v>3.9619857142857144</v>
      </c>
      <c r="I57" s="43">
        <f t="shared" si="2"/>
        <v>5.777895833333333</v>
      </c>
      <c r="J57" s="43">
        <f t="shared" si="3"/>
        <v>-12007.310000000001</v>
      </c>
      <c r="K57" s="44">
        <f t="shared" si="4"/>
        <v>18.763590357696184</v>
      </c>
    </row>
    <row r="58" ht="54">
      <c r="A58" s="45" t="s">
        <v>89</v>
      </c>
      <c r="B58" s="80">
        <v>5031</v>
      </c>
      <c r="C58" s="47" t="s">
        <v>90</v>
      </c>
      <c r="D58" s="48">
        <v>1380158.1299999999</v>
      </c>
      <c r="E58" s="48">
        <v>2495152</v>
      </c>
      <c r="F58" s="48">
        <v>2324241</v>
      </c>
      <c r="G58" s="48">
        <v>1221211.9399999999</v>
      </c>
      <c r="H58" s="49">
        <f t="shared" si="1"/>
        <v>48.943388619210367</v>
      </c>
      <c r="I58" s="49">
        <f t="shared" si="2"/>
        <v>52.542397281521147</v>
      </c>
      <c r="J58" s="49">
        <f t="shared" si="3"/>
        <v>-158946.18999999994</v>
      </c>
      <c r="K58" s="50">
        <f t="shared" si="4"/>
        <v>88.48347978792836</v>
      </c>
    </row>
    <row r="59" s="72" customFormat="1" ht="13.5">
      <c r="A59" s="51">
        <v>6000</v>
      </c>
      <c r="B59" s="52"/>
      <c r="C59" s="53" t="s">
        <v>91</v>
      </c>
      <c r="D59" s="73">
        <f>SUM(D60:D65)</f>
        <v>7910425.54</v>
      </c>
      <c r="E59" s="73">
        <f>SUM(E60:E65)</f>
        <v>11916784</v>
      </c>
      <c r="F59" s="73">
        <f>SUM(F60:F65)</f>
        <v>10299534</v>
      </c>
      <c r="G59" s="73">
        <f>SUM(G60:G65)</f>
        <v>5693735.540000001</v>
      </c>
      <c r="H59" s="55">
        <f t="shared" si="1"/>
        <v>47.779128496413136</v>
      </c>
      <c r="I59" s="55">
        <f t="shared" si="2"/>
        <v>55.281486909990306</v>
      </c>
      <c r="J59" s="55">
        <f t="shared" si="3"/>
        <v>-2216689.9999999991</v>
      </c>
      <c r="K59" s="32">
        <f t="shared" si="4"/>
        <v>71.977613735303564</v>
      </c>
    </row>
    <row r="60" ht="25.5" hidden="1">
      <c r="A60" s="33" t="s">
        <v>92</v>
      </c>
      <c r="B60" s="57">
        <v>6016</v>
      </c>
      <c r="C60" s="35" t="s">
        <v>93</v>
      </c>
      <c r="D60" s="36">
        <v>0</v>
      </c>
      <c r="E60" s="36">
        <v>0</v>
      </c>
      <c r="F60" s="36">
        <v>0</v>
      </c>
      <c r="G60" s="36">
        <v>0</v>
      </c>
      <c r="H60" s="37" t="e">
        <f t="shared" si="1"/>
        <v>#DIV/0!</v>
      </c>
      <c r="I60" s="37" t="e">
        <f t="shared" si="2"/>
        <v>#DIV/0!</v>
      </c>
      <c r="J60" s="37">
        <f t="shared" si="3"/>
        <v>0</v>
      </c>
      <c r="K60" s="44"/>
    </row>
    <row r="61" ht="54">
      <c r="A61" s="39" t="s">
        <v>94</v>
      </c>
      <c r="B61" s="59">
        <v>6020</v>
      </c>
      <c r="C61" s="41" t="s">
        <v>95</v>
      </c>
      <c r="D61" s="42">
        <v>5368424.7699999996</v>
      </c>
      <c r="E61" s="42">
        <v>6130000</v>
      </c>
      <c r="F61" s="42">
        <v>5977900</v>
      </c>
      <c r="G61" s="42">
        <v>4725479.9400000004</v>
      </c>
      <c r="H61" s="43">
        <f t="shared" si="1"/>
        <v>77.087764110929854</v>
      </c>
      <c r="I61" s="43">
        <f t="shared" si="2"/>
        <v>79.049163418591817</v>
      </c>
      <c r="J61" s="43">
        <f t="shared" si="3"/>
        <v>-642944.82999999914</v>
      </c>
      <c r="K61" s="44">
        <f t="shared" si="4"/>
        <v>88.023584989158763</v>
      </c>
    </row>
    <row r="62" ht="54">
      <c r="A62" s="39" t="s">
        <v>96</v>
      </c>
      <c r="B62" s="59">
        <v>6030</v>
      </c>
      <c r="C62" s="41" t="s">
        <v>97</v>
      </c>
      <c r="D62" s="42">
        <v>1809476.79</v>
      </c>
      <c r="E62" s="42">
        <v>3361500</v>
      </c>
      <c r="F62" s="42">
        <v>2603850</v>
      </c>
      <c r="G62" s="42">
        <v>623242.23999999999</v>
      </c>
      <c r="H62" s="43">
        <f t="shared" si="1"/>
        <v>18.540599137289902</v>
      </c>
      <c r="I62" s="43">
        <f t="shared" si="2"/>
        <v>23.93541256216756</v>
      </c>
      <c r="J62" s="43">
        <f t="shared" si="3"/>
        <v>-1186234.55</v>
      </c>
      <c r="K62" s="44">
        <f t="shared" si="4"/>
        <v>34.443229304974949</v>
      </c>
    </row>
    <row r="63" ht="54">
      <c r="A63" s="39" t="s">
        <v>98</v>
      </c>
      <c r="B63" s="59">
        <v>6040</v>
      </c>
      <c r="C63" s="41" t="s">
        <v>99</v>
      </c>
      <c r="D63" s="42">
        <v>87368.110000000001</v>
      </c>
      <c r="E63" s="42">
        <v>365284</v>
      </c>
      <c r="F63" s="42">
        <v>252784</v>
      </c>
      <c r="G63" s="42">
        <v>0</v>
      </c>
      <c r="H63" s="43">
        <f t="shared" si="1"/>
        <v>0</v>
      </c>
      <c r="I63" s="43">
        <f t="shared" si="2"/>
        <v>0</v>
      </c>
      <c r="J63" s="43">
        <f t="shared" si="3"/>
        <v>-87368.110000000001</v>
      </c>
      <c r="K63" s="44">
        <f t="shared" si="4"/>
        <v>0</v>
      </c>
    </row>
    <row r="64" ht="67.5">
      <c r="A64" s="39" t="s">
        <v>100</v>
      </c>
      <c r="B64" s="59">
        <v>6071</v>
      </c>
      <c r="C64" s="41" t="s">
        <v>101</v>
      </c>
      <c r="D64" s="42">
        <v>645155.87</v>
      </c>
      <c r="E64" s="42">
        <v>2000000</v>
      </c>
      <c r="F64" s="42">
        <v>1420000</v>
      </c>
      <c r="G64" s="42">
        <v>338513.35999999999</v>
      </c>
      <c r="H64" s="43">
        <f t="shared" si="1"/>
        <v>16.925667999999998</v>
      </c>
      <c r="I64" s="43">
        <f t="shared" si="2"/>
        <v>23.838969014084508</v>
      </c>
      <c r="J64" s="43">
        <f t="shared" si="3"/>
        <v>-306642.51000000001</v>
      </c>
      <c r="K64" s="44">
        <f t="shared" si="4"/>
        <v>52.47001162680268</v>
      </c>
    </row>
    <row r="65" ht="26.25">
      <c r="A65" s="45" t="s">
        <v>102</v>
      </c>
      <c r="B65" s="80">
        <v>6090</v>
      </c>
      <c r="C65" s="47" t="s">
        <v>103</v>
      </c>
      <c r="D65" s="48">
        <v>0</v>
      </c>
      <c r="E65" s="48">
        <v>60000</v>
      </c>
      <c r="F65" s="48">
        <v>45000</v>
      </c>
      <c r="G65" s="48">
        <v>6500</v>
      </c>
      <c r="H65" s="49">
        <f t="shared" si="1"/>
        <v>10.833333333333334</v>
      </c>
      <c r="I65" s="49">
        <f t="shared" si="2"/>
        <v>14.444444444444443</v>
      </c>
      <c r="J65" s="49">
        <f t="shared" si="3"/>
        <v>6500</v>
      </c>
      <c r="K65" s="44" t="e">
        <f t="shared" si="4"/>
        <v>#DIV/0!</v>
      </c>
    </row>
    <row r="66" s="72" customFormat="1" ht="13.5">
      <c r="A66" s="51">
        <v>7000</v>
      </c>
      <c r="B66" s="52"/>
      <c r="C66" s="53" t="s">
        <v>104</v>
      </c>
      <c r="D66" s="73">
        <f>SUM(D67:D74)</f>
        <v>884473.36999999988</v>
      </c>
      <c r="E66" s="73">
        <f>SUM(E67:E74)</f>
        <v>3995400</v>
      </c>
      <c r="F66" s="73">
        <f t="shared" ref="F66:G66" si="10">SUM(F67:F74)</f>
        <v>3610400</v>
      </c>
      <c r="G66" s="73">
        <f t="shared" si="10"/>
        <v>866626.52000000002</v>
      </c>
      <c r="H66" s="55">
        <f t="shared" si="1"/>
        <v>21.69060719827802</v>
      </c>
      <c r="I66" s="55">
        <f t="shared" si="2"/>
        <v>24.003615111898959</v>
      </c>
      <c r="J66" s="55">
        <f t="shared" si="3"/>
        <v>-17846.84999999986</v>
      </c>
      <c r="K66" s="32">
        <f t="shared" si="4"/>
        <v>97.9822060668712</v>
      </c>
    </row>
    <row r="67" hidden="1">
      <c r="A67" s="33" t="s">
        <v>105</v>
      </c>
      <c r="B67" s="57">
        <v>7110</v>
      </c>
      <c r="C67" s="35" t="s">
        <v>106</v>
      </c>
      <c r="D67" s="36">
        <v>0</v>
      </c>
      <c r="E67" s="36">
        <v>0</v>
      </c>
      <c r="F67" s="36">
        <v>0</v>
      </c>
      <c r="G67" s="36">
        <v>0</v>
      </c>
      <c r="H67" s="37" t="e">
        <f t="shared" si="1"/>
        <v>#DIV/0!</v>
      </c>
      <c r="I67" s="37" t="e">
        <f t="shared" si="2"/>
        <v>#DIV/0!</v>
      </c>
      <c r="J67" s="37">
        <f t="shared" si="3"/>
        <v>0</v>
      </c>
      <c r="K67" s="44" t="e">
        <f t="shared" si="4"/>
        <v>#DIV/0!</v>
      </c>
    </row>
    <row r="68" ht="25.5">
      <c r="A68" s="56">
        <v>7350</v>
      </c>
      <c r="B68" s="78">
        <v>7350</v>
      </c>
      <c r="C68" s="35" t="s">
        <v>107</v>
      </c>
      <c r="D68" s="36">
        <v>246828.92999999999</v>
      </c>
      <c r="E68" s="36">
        <v>135000</v>
      </c>
      <c r="F68" s="36">
        <v>135000</v>
      </c>
      <c r="G68" s="36">
        <v>0</v>
      </c>
      <c r="H68" s="37">
        <f t="shared" si="1"/>
        <v>0</v>
      </c>
      <c r="I68" s="37">
        <f t="shared" si="2"/>
        <v>0</v>
      </c>
      <c r="J68" s="37">
        <f t="shared" si="3"/>
        <v>-246828.92999999999</v>
      </c>
      <c r="K68" s="44">
        <f t="shared" si="4"/>
        <v>0</v>
      </c>
    </row>
    <row r="69" s="1" customFormat="1" ht="25.5">
      <c r="A69" s="56"/>
      <c r="B69" s="78">
        <v>7351</v>
      </c>
      <c r="C69" s="35" t="s">
        <v>108</v>
      </c>
      <c r="D69" s="36">
        <v>0</v>
      </c>
      <c r="E69" s="36">
        <v>330000</v>
      </c>
      <c r="F69" s="36">
        <v>330000</v>
      </c>
      <c r="G69" s="36">
        <v>0</v>
      </c>
      <c r="H69" s="37">
        <f t="shared" si="1"/>
        <v>0</v>
      </c>
      <c r="I69" s="37">
        <f t="shared" si="2"/>
        <v>0</v>
      </c>
      <c r="J69" s="37">
        <f t="shared" si="3"/>
        <v>0</v>
      </c>
      <c r="K69" s="44"/>
    </row>
    <row r="70" s="1" customFormat="1" ht="25.5" customHeight="1">
      <c r="A70" s="56"/>
      <c r="B70" s="78">
        <v>7390</v>
      </c>
      <c r="C70" s="35" t="s">
        <v>109</v>
      </c>
      <c r="D70" s="36">
        <v>0</v>
      </c>
      <c r="E70" s="36">
        <v>115400</v>
      </c>
      <c r="F70" s="36">
        <v>115400</v>
      </c>
      <c r="G70" s="36">
        <v>113796</v>
      </c>
      <c r="H70" s="37">
        <f t="shared" si="1"/>
        <v>98.6100519930676</v>
      </c>
      <c r="I70" s="37">
        <f t="shared" si="2"/>
        <v>98.6100519930676</v>
      </c>
      <c r="J70" s="37">
        <f t="shared" si="3"/>
        <v>113796</v>
      </c>
      <c r="K70" s="44"/>
    </row>
    <row r="71">
      <c r="A71" s="39" t="s">
        <v>110</v>
      </c>
      <c r="B71" s="59">
        <v>7412</v>
      </c>
      <c r="C71" s="41" t="s">
        <v>111</v>
      </c>
      <c r="D71" s="42">
        <v>104968</v>
      </c>
      <c r="E71" s="42">
        <v>200000</v>
      </c>
      <c r="F71" s="42">
        <v>120000</v>
      </c>
      <c r="G71" s="42">
        <v>29995</v>
      </c>
      <c r="H71" s="43">
        <f t="shared" si="1"/>
        <v>14.9975</v>
      </c>
      <c r="I71" s="43">
        <f t="shared" si="2"/>
        <v>24.995833333333334</v>
      </c>
      <c r="J71" s="43">
        <f t="shared" si="3"/>
        <v>-74973</v>
      </c>
      <c r="K71" s="44">
        <f t="shared" si="4"/>
        <v>28.575375352488376</v>
      </c>
    </row>
    <row r="72" ht="25.5">
      <c r="A72" s="39" t="s">
        <v>112</v>
      </c>
      <c r="B72" s="59" t="s">
        <v>113</v>
      </c>
      <c r="C72" s="41" t="s">
        <v>114</v>
      </c>
      <c r="D72" s="42">
        <v>524676.43999999994</v>
      </c>
      <c r="E72" s="42">
        <v>3155000</v>
      </c>
      <c r="F72" s="42">
        <v>2850000</v>
      </c>
      <c r="G72" s="42">
        <v>722835.52000000002</v>
      </c>
      <c r="H72" s="43">
        <f t="shared" si="1"/>
        <v>22.910793026941363</v>
      </c>
      <c r="I72" s="43">
        <f t="shared" si="2"/>
        <v>25.362649824561405</v>
      </c>
      <c r="J72" s="43">
        <f t="shared" si="3"/>
        <v>198159.08000000007</v>
      </c>
      <c r="K72" s="44">
        <f t="shared" si="4"/>
        <v>137.76786318059183</v>
      </c>
    </row>
    <row r="73" hidden="1">
      <c r="A73" s="39" t="s">
        <v>115</v>
      </c>
      <c r="B73" s="59">
        <v>7640</v>
      </c>
      <c r="C73" s="41" t="s">
        <v>116</v>
      </c>
      <c r="D73" s="42">
        <v>0</v>
      </c>
      <c r="E73" s="42">
        <v>0</v>
      </c>
      <c r="F73" s="42">
        <v>0</v>
      </c>
      <c r="G73" s="42">
        <v>0</v>
      </c>
      <c r="H73" s="43" t="e">
        <f t="shared" si="1"/>
        <v>#DIV/0!</v>
      </c>
      <c r="I73" s="43" t="e">
        <f t="shared" si="2"/>
        <v>#DIV/0!</v>
      </c>
      <c r="J73" s="43">
        <f t="shared" si="3"/>
        <v>0</v>
      </c>
      <c r="K73" s="44" t="e">
        <f t="shared" si="4"/>
        <v>#DIV/0!</v>
      </c>
    </row>
    <row r="74" ht="26.25">
      <c r="A74" s="45" t="s">
        <v>117</v>
      </c>
      <c r="B74" s="80">
        <v>7680</v>
      </c>
      <c r="C74" s="47" t="s">
        <v>118</v>
      </c>
      <c r="D74" s="48">
        <v>8000</v>
      </c>
      <c r="E74" s="48">
        <v>60000</v>
      </c>
      <c r="F74" s="48">
        <v>60000</v>
      </c>
      <c r="G74" s="48">
        <v>0</v>
      </c>
      <c r="H74" s="49">
        <f t="shared" si="1"/>
        <v>0</v>
      </c>
      <c r="I74" s="49">
        <f t="shared" si="2"/>
        <v>0</v>
      </c>
      <c r="J74" s="49">
        <f t="shared" si="3"/>
        <v>-8000</v>
      </c>
      <c r="K74" s="44">
        <f t="shared" si="4"/>
        <v>0</v>
      </c>
    </row>
    <row r="75" s="72" customFormat="1" ht="13.5">
      <c r="A75" s="51">
        <v>8000</v>
      </c>
      <c r="B75" s="52"/>
      <c r="C75" s="53" t="s">
        <v>119</v>
      </c>
      <c r="D75" s="73">
        <f>SUM(D76:D81)</f>
        <v>2489485.9700000002</v>
      </c>
      <c r="E75" s="73">
        <f>SUM(E76:E81)</f>
        <v>5918823</v>
      </c>
      <c r="F75" s="73">
        <f t="shared" ref="F75:G75" si="11">SUM(F76:F81)</f>
        <v>5439900</v>
      </c>
      <c r="G75" s="73">
        <f t="shared" si="11"/>
        <v>3108999.5100000002</v>
      </c>
      <c r="H75" s="55">
        <f t="shared" si="1"/>
        <v>52.527326970243912</v>
      </c>
      <c r="I75" s="55">
        <f t="shared" si="2"/>
        <v>57.15177687089836</v>
      </c>
      <c r="J75" s="55">
        <f t="shared" si="3"/>
        <v>619513.54000000004</v>
      </c>
      <c r="K75" s="32">
        <f t="shared" si="4"/>
        <v>124.88519909192337</v>
      </c>
    </row>
    <row r="76" ht="25.5">
      <c r="A76" s="33" t="s">
        <v>120</v>
      </c>
      <c r="B76" s="57">
        <v>8110</v>
      </c>
      <c r="C76" s="35" t="s">
        <v>121</v>
      </c>
      <c r="D76" s="36">
        <v>49350</v>
      </c>
      <c r="E76" s="36">
        <v>128000</v>
      </c>
      <c r="F76" s="36">
        <v>128000</v>
      </c>
      <c r="G76" s="36">
        <v>123535</v>
      </c>
      <c r="H76" s="37">
        <f t="shared" si="1"/>
        <v>96.51171875</v>
      </c>
      <c r="I76" s="37">
        <f t="shared" si="2"/>
        <v>96.51171875</v>
      </c>
      <c r="J76" s="37">
        <f t="shared" si="3"/>
        <v>74185</v>
      </c>
      <c r="K76" s="44"/>
    </row>
    <row r="77">
      <c r="A77" s="39" t="s">
        <v>122</v>
      </c>
      <c r="B77" s="59">
        <v>8130</v>
      </c>
      <c r="C77" s="41" t="s">
        <v>123</v>
      </c>
      <c r="D77" s="42">
        <v>2363989.02</v>
      </c>
      <c r="E77" s="42">
        <v>3628123</v>
      </c>
      <c r="F77" s="42">
        <v>3149200</v>
      </c>
      <c r="G77" s="42">
        <v>2183681.3700000001</v>
      </c>
      <c r="H77" s="43">
        <f t="shared" ref="H77:H131" si="12">G77/E77*100</f>
        <v>60.18763338508645</v>
      </c>
      <c r="I77" s="43">
        <f t="shared" ref="I77:I86" si="13">G77/F77*100</f>
        <v>69.34082846437191</v>
      </c>
      <c r="J77" s="37">
        <f t="shared" ref="J77:J131" si="14">G77-D77</f>
        <v>-180307.64999999991</v>
      </c>
      <c r="K77" s="44">
        <f t="shared" ref="K77:K131" si="15">G77/D77*100</f>
        <v>92.372737416521517</v>
      </c>
    </row>
    <row r="78" s="1" customFormat="1" ht="25.5">
      <c r="A78" s="45"/>
      <c r="B78" s="80">
        <v>8220</v>
      </c>
      <c r="C78" s="41" t="s">
        <v>124</v>
      </c>
      <c r="D78" s="48">
        <v>0</v>
      </c>
      <c r="E78" s="48">
        <v>500000</v>
      </c>
      <c r="F78" s="48">
        <v>500000</v>
      </c>
      <c r="G78" s="48">
        <v>446551</v>
      </c>
      <c r="H78" s="49">
        <f t="shared" si="12"/>
        <v>89.310199999999995</v>
      </c>
      <c r="I78" s="49">
        <f t="shared" si="13"/>
        <v>89.310199999999995</v>
      </c>
      <c r="J78" s="37">
        <f t="shared" si="14"/>
        <v>446551</v>
      </c>
      <c r="K78" s="44"/>
    </row>
    <row r="79" s="1" customFormat="1">
      <c r="A79" s="58">
        <v>8230</v>
      </c>
      <c r="B79" s="80">
        <v>8230</v>
      </c>
      <c r="C79" s="41" t="s">
        <v>125</v>
      </c>
      <c r="D79" s="48">
        <v>76146.949999999997</v>
      </c>
      <c r="E79" s="48">
        <v>545000</v>
      </c>
      <c r="F79" s="48">
        <v>545000</v>
      </c>
      <c r="G79" s="48">
        <v>355232.14000000001</v>
      </c>
      <c r="H79" s="49">
        <f t="shared" si="12"/>
        <v>65.180209174311926</v>
      </c>
      <c r="I79" s="49">
        <f t="shared" si="13"/>
        <v>65.180209174311926</v>
      </c>
      <c r="J79" s="37">
        <f t="shared" si="14"/>
        <v>279085.19</v>
      </c>
      <c r="K79" s="44"/>
    </row>
    <row r="80" s="1" customFormat="1" ht="25.5">
      <c r="A80" s="58">
        <v>8330</v>
      </c>
      <c r="B80" s="80">
        <v>8330</v>
      </c>
      <c r="C80" s="41" t="s">
        <v>126</v>
      </c>
      <c r="D80" s="48">
        <v>0</v>
      </c>
      <c r="E80" s="48">
        <v>0</v>
      </c>
      <c r="F80" s="48">
        <v>0</v>
      </c>
      <c r="G80" s="48">
        <v>0</v>
      </c>
      <c r="H80" s="49"/>
      <c r="I80" s="49"/>
      <c r="J80" s="37">
        <f t="shared" si="14"/>
        <v>0</v>
      </c>
      <c r="K80" s="44"/>
    </row>
    <row r="81" ht="13.5">
      <c r="A81" s="45" t="s">
        <v>127</v>
      </c>
      <c r="B81" s="80">
        <v>8710</v>
      </c>
      <c r="C81" s="47" t="s">
        <v>128</v>
      </c>
      <c r="D81" s="48">
        <v>0</v>
      </c>
      <c r="E81" s="48">
        <v>1117700</v>
      </c>
      <c r="F81" s="48">
        <v>1117700</v>
      </c>
      <c r="G81" s="48">
        <v>0</v>
      </c>
      <c r="H81" s="49">
        <f t="shared" si="12"/>
        <v>0</v>
      </c>
      <c r="I81" s="49">
        <f t="shared" si="13"/>
        <v>0</v>
      </c>
      <c r="J81" s="37">
        <f t="shared" si="14"/>
        <v>0</v>
      </c>
      <c r="K81" s="44"/>
    </row>
    <row r="82" s="72" customFormat="1" ht="13.5">
      <c r="A82" s="51">
        <v>9000</v>
      </c>
      <c r="B82" s="52"/>
      <c r="C82" s="53" t="s">
        <v>129</v>
      </c>
      <c r="D82" s="73">
        <f>SUM(D83:D85)</f>
        <v>2768457.46</v>
      </c>
      <c r="E82" s="73">
        <f>SUM(E83:E85)</f>
        <v>3015000</v>
      </c>
      <c r="F82" s="73">
        <f t="shared" ref="F82:G82" si="16">SUM(F83:F85)</f>
        <v>2350000</v>
      </c>
      <c r="G82" s="73">
        <f t="shared" si="16"/>
        <v>2135000</v>
      </c>
      <c r="H82" s="55">
        <f t="shared" si="12"/>
        <v>70.812603648424542</v>
      </c>
      <c r="I82" s="55">
        <f t="shared" si="13"/>
        <v>90.851063829787236</v>
      </c>
      <c r="J82" s="55">
        <f t="shared" si="14"/>
        <v>-633457.45999999996</v>
      </c>
      <c r="K82" s="32">
        <f t="shared" si="15"/>
        <v>77.118757678147603</v>
      </c>
    </row>
    <row r="83" ht="38.25" hidden="1">
      <c r="A83" s="33" t="s">
        <v>130</v>
      </c>
      <c r="B83" s="57">
        <v>9410</v>
      </c>
      <c r="C83" s="35" t="s">
        <v>131</v>
      </c>
      <c r="D83" s="36">
        <v>0</v>
      </c>
      <c r="E83" s="36">
        <v>0</v>
      </c>
      <c r="F83" s="36">
        <v>0</v>
      </c>
      <c r="G83" s="36">
        <v>0</v>
      </c>
      <c r="H83" s="37"/>
      <c r="I83" s="37"/>
      <c r="J83" s="37">
        <f t="shared" si="14"/>
        <v>0</v>
      </c>
      <c r="K83" s="38" t="e">
        <f t="shared" si="15"/>
        <v>#DIV/0!</v>
      </c>
    </row>
    <row r="84">
      <c r="A84" s="39" t="s">
        <v>132</v>
      </c>
      <c r="B84" s="59">
        <v>9770</v>
      </c>
      <c r="C84" s="41" t="s">
        <v>133</v>
      </c>
      <c r="D84" s="42">
        <v>2618457.46</v>
      </c>
      <c r="E84" s="42">
        <v>2915000</v>
      </c>
      <c r="F84" s="42">
        <v>2250000</v>
      </c>
      <c r="G84" s="42">
        <v>2035000</v>
      </c>
      <c r="H84" s="43">
        <f t="shared" si="12"/>
        <v>69.811320754716974</v>
      </c>
      <c r="I84" s="43">
        <f t="shared" si="13"/>
        <v>90.444444444444443</v>
      </c>
      <c r="J84" s="43">
        <f t="shared" si="14"/>
        <v>-583457.45999999996</v>
      </c>
      <c r="K84" s="44">
        <f t="shared" si="15"/>
        <v>77.71751235553775</v>
      </c>
    </row>
    <row r="85" s="1" customFormat="1" ht="39">
      <c r="A85" s="76">
        <v>9800</v>
      </c>
      <c r="B85" s="63">
        <v>9800</v>
      </c>
      <c r="C85" s="35" t="s">
        <v>134</v>
      </c>
      <c r="D85" s="65">
        <v>150000</v>
      </c>
      <c r="E85" s="65">
        <v>100000</v>
      </c>
      <c r="F85" s="65">
        <v>100000</v>
      </c>
      <c r="G85" s="65">
        <v>100000</v>
      </c>
      <c r="H85" s="69">
        <f t="shared" si="12"/>
        <v>100</v>
      </c>
      <c r="I85" s="69">
        <f t="shared" si="13"/>
        <v>100</v>
      </c>
      <c r="J85" s="43">
        <f t="shared" si="14"/>
        <v>-50000</v>
      </c>
      <c r="K85" s="44">
        <f t="shared" si="15"/>
        <v>66.666666666666657</v>
      </c>
    </row>
    <row r="86" ht="16.5">
      <c r="A86" s="81" t="s">
        <v>135</v>
      </c>
      <c r="B86" s="82"/>
      <c r="C86" s="83" t="s">
        <v>136</v>
      </c>
      <c r="D86" s="84">
        <f>D13+D17+D39+D49+D55+D59+D66+D75+D82+D35</f>
        <v>159724439.15000001</v>
      </c>
      <c r="E86" s="84">
        <f>E13+E17+E39+E49+E55+E59+E66+E75+E82+E35</f>
        <v>237195303.78</v>
      </c>
      <c r="F86" s="84">
        <f t="shared" ref="F86:G86" si="17">F13+F17+F39+F49+F55+F59+F66+F75+F82+F35</f>
        <v>202723609.44</v>
      </c>
      <c r="G86" s="84">
        <f t="shared" si="17"/>
        <v>147867316.59</v>
      </c>
      <c r="H86" s="85">
        <f t="shared" si="12"/>
        <v>62.33990059396276</v>
      </c>
      <c r="I86" s="85">
        <f t="shared" si="13"/>
        <v>72.940353123381129</v>
      </c>
      <c r="J86" s="85">
        <f t="shared" si="14"/>
        <v>-11857122.560000002</v>
      </c>
      <c r="K86" s="86">
        <f t="shared" si="15"/>
        <v>92.576513260525658</v>
      </c>
    </row>
    <row r="87" s="1" customFormat="1" ht="15.75">
      <c r="A87" s="87"/>
      <c r="B87" s="88"/>
      <c r="C87" s="89" t="s">
        <v>137</v>
      </c>
      <c r="D87" s="90"/>
      <c r="E87" s="90"/>
      <c r="F87" s="90"/>
      <c r="G87" s="90"/>
      <c r="H87" s="91"/>
      <c r="I87" s="91"/>
      <c r="J87" s="91"/>
      <c r="K87" s="92"/>
    </row>
    <row r="88" s="1" customFormat="1" ht="26.25">
      <c r="A88" s="93">
        <v>8831</v>
      </c>
      <c r="B88" s="94">
        <v>8831</v>
      </c>
      <c r="C88" s="95" t="s">
        <v>138</v>
      </c>
      <c r="D88" s="96">
        <v>151875</v>
      </c>
      <c r="E88" s="96">
        <v>225000</v>
      </c>
      <c r="F88" s="96">
        <v>168750</v>
      </c>
      <c r="G88" s="96">
        <v>0</v>
      </c>
      <c r="H88" s="97">
        <f t="shared" si="12"/>
        <v>0</v>
      </c>
      <c r="I88" s="97"/>
      <c r="J88" s="97">
        <f t="shared" si="14"/>
        <v>-151875</v>
      </c>
      <c r="K88" s="98"/>
    </row>
    <row r="89" s="1" customFormat="1" ht="15.75" customHeight="1">
      <c r="A89" s="99"/>
      <c r="B89" s="100"/>
      <c r="C89" s="101" t="s">
        <v>139</v>
      </c>
      <c r="D89" s="102"/>
      <c r="E89" s="102"/>
      <c r="F89" s="102"/>
      <c r="G89" s="103"/>
      <c r="H89" s="104"/>
      <c r="I89" s="104"/>
      <c r="J89" s="104"/>
      <c r="K89" s="105"/>
    </row>
    <row r="90" s="1" customFormat="1">
      <c r="A90" s="106">
        <v>200000</v>
      </c>
      <c r="B90" s="107">
        <v>200000</v>
      </c>
      <c r="C90" s="108" t="s">
        <v>140</v>
      </c>
      <c r="D90" s="109"/>
      <c r="E90" s="109">
        <f>E91</f>
        <v>3584241.4800000004</v>
      </c>
      <c r="F90" s="109"/>
      <c r="G90" s="109">
        <f>G91</f>
        <v>15284280.83</v>
      </c>
      <c r="H90" s="110">
        <f t="shared" si="12"/>
        <v>426.42999684273502</v>
      </c>
      <c r="I90" s="110"/>
      <c r="J90" s="111"/>
      <c r="K90" s="112"/>
    </row>
    <row r="91" s="1" customFormat="1">
      <c r="A91" s="113">
        <v>208000</v>
      </c>
      <c r="B91" s="114">
        <v>208000</v>
      </c>
      <c r="C91" s="115" t="s">
        <v>141</v>
      </c>
      <c r="D91" s="116"/>
      <c r="E91" s="116">
        <f>E92+E94</f>
        <v>3584241.4800000004</v>
      </c>
      <c r="F91" s="116"/>
      <c r="G91" s="116">
        <f>G92+G94</f>
        <v>15284280.83</v>
      </c>
      <c r="H91" s="117">
        <f t="shared" si="12"/>
        <v>426.42999684273502</v>
      </c>
      <c r="I91" s="117"/>
      <c r="J91" s="118"/>
      <c r="K91" s="119"/>
    </row>
    <row r="92" s="1" customFormat="1">
      <c r="A92" s="120">
        <v>208100</v>
      </c>
      <c r="B92" s="121">
        <v>208100</v>
      </c>
      <c r="C92" s="122" t="s">
        <v>142</v>
      </c>
      <c r="D92" s="118"/>
      <c r="E92" s="118">
        <v>10017177.48</v>
      </c>
      <c r="F92" s="118"/>
      <c r="G92" s="118">
        <v>16162482.210000001</v>
      </c>
      <c r="H92" s="117">
        <f t="shared" si="12"/>
        <v>161.34766746690406</v>
      </c>
      <c r="I92" s="117"/>
      <c r="J92" s="118"/>
      <c r="K92" s="119"/>
    </row>
    <row r="93" s="1" customFormat="1">
      <c r="A93" s="120"/>
      <c r="B93" s="121">
        <v>208200</v>
      </c>
      <c r="C93" s="122" t="s">
        <v>143</v>
      </c>
      <c r="D93" s="118"/>
      <c r="E93" s="118">
        <v>0</v>
      </c>
      <c r="F93" s="118"/>
      <c r="G93" s="118">
        <v>10500419.93</v>
      </c>
      <c r="H93" s="117"/>
      <c r="I93" s="117"/>
      <c r="J93" s="118"/>
      <c r="K93" s="119"/>
    </row>
    <row r="94" s="1" customFormat="1" ht="25.5">
      <c r="A94" s="120">
        <v>208400</v>
      </c>
      <c r="B94" s="121">
        <v>208400</v>
      </c>
      <c r="C94" s="122" t="s">
        <v>144</v>
      </c>
      <c r="D94" s="118"/>
      <c r="E94" s="118">
        <v>-6432936</v>
      </c>
      <c r="F94" s="118"/>
      <c r="G94" s="118">
        <v>-878201.38</v>
      </c>
      <c r="H94" s="117">
        <f t="shared" si="12"/>
        <v>13.651641800882212</v>
      </c>
      <c r="I94" s="117"/>
      <c r="J94" s="118"/>
      <c r="K94" s="119"/>
    </row>
    <row r="95" s="1" customFormat="1">
      <c r="A95" s="113">
        <v>600000</v>
      </c>
      <c r="B95" s="114">
        <v>600000</v>
      </c>
      <c r="C95" s="115" t="s">
        <v>145</v>
      </c>
      <c r="D95" s="116"/>
      <c r="E95" s="116">
        <f>E96</f>
        <v>3584241.4800000004</v>
      </c>
      <c r="F95" s="116"/>
      <c r="G95" s="116">
        <f>G96</f>
        <v>15284280.83</v>
      </c>
      <c r="H95" s="117">
        <f t="shared" si="12"/>
        <v>426.42999684273502</v>
      </c>
      <c r="I95" s="117"/>
      <c r="J95" s="118"/>
      <c r="K95" s="119"/>
    </row>
    <row r="96" s="1" customFormat="1">
      <c r="A96" s="113">
        <v>602000</v>
      </c>
      <c r="B96" s="114">
        <v>602000</v>
      </c>
      <c r="C96" s="115" t="s">
        <v>146</v>
      </c>
      <c r="D96" s="116"/>
      <c r="E96" s="116">
        <f>E97+E99</f>
        <v>3584241.4800000004</v>
      </c>
      <c r="F96" s="116"/>
      <c r="G96" s="116">
        <f>G97+G99</f>
        <v>15284280.83</v>
      </c>
      <c r="H96" s="117">
        <f t="shared" si="12"/>
        <v>426.42999684273502</v>
      </c>
      <c r="I96" s="117"/>
      <c r="J96" s="118"/>
      <c r="K96" s="119"/>
    </row>
    <row r="97" s="1" customFormat="1">
      <c r="A97" s="120">
        <v>602100</v>
      </c>
      <c r="B97" s="121">
        <v>602100</v>
      </c>
      <c r="C97" s="122" t="s">
        <v>142</v>
      </c>
      <c r="D97" s="118"/>
      <c r="E97" s="118">
        <v>10017177.48</v>
      </c>
      <c r="F97" s="118"/>
      <c r="G97" s="118">
        <v>16162482.210000001</v>
      </c>
      <c r="H97" s="117">
        <f t="shared" si="12"/>
        <v>161.34766746690406</v>
      </c>
      <c r="I97" s="117"/>
      <c r="J97" s="118"/>
      <c r="K97" s="119"/>
    </row>
    <row r="98" s="1" customFormat="1">
      <c r="A98" s="120"/>
      <c r="B98" s="121">
        <v>602200</v>
      </c>
      <c r="C98" s="122" t="s">
        <v>143</v>
      </c>
      <c r="D98" s="118"/>
      <c r="E98" s="118">
        <v>0</v>
      </c>
      <c r="F98" s="118"/>
      <c r="G98" s="118">
        <v>10500419.93</v>
      </c>
      <c r="H98" s="117"/>
      <c r="I98" s="117"/>
      <c r="J98" s="118"/>
      <c r="K98" s="119"/>
    </row>
    <row r="99" s="1" customFormat="1" ht="26.25">
      <c r="A99" s="120">
        <v>602400</v>
      </c>
      <c r="B99" s="121">
        <v>602400</v>
      </c>
      <c r="C99" s="122" t="s">
        <v>144</v>
      </c>
      <c r="D99" s="118"/>
      <c r="E99" s="118">
        <v>-6432936</v>
      </c>
      <c r="F99" s="118"/>
      <c r="G99" s="118">
        <v>-878201.38</v>
      </c>
      <c r="H99" s="117">
        <f t="shared" si="12"/>
        <v>13.651641800882212</v>
      </c>
      <c r="I99" s="123"/>
      <c r="J99" s="118"/>
      <c r="K99" s="119"/>
    </row>
    <row r="100" s="1" customFormat="1" ht="28.5" customHeight="1">
      <c r="A100" s="124"/>
      <c r="B100" s="125"/>
      <c r="C100" s="126" t="s">
        <v>147</v>
      </c>
      <c r="D100" s="127"/>
      <c r="E100" s="127"/>
      <c r="F100" s="127"/>
      <c r="G100" s="127"/>
      <c r="H100" s="128"/>
      <c r="I100" s="129"/>
      <c r="J100" s="128"/>
      <c r="K100" s="130"/>
    </row>
    <row r="101" s="131" customFormat="1" ht="13.5">
      <c r="A101" s="26" t="s">
        <v>22</v>
      </c>
      <c r="B101" s="132"/>
      <c r="C101" s="53" t="s">
        <v>23</v>
      </c>
      <c r="D101" s="73">
        <f>D102+D103+D104</f>
        <v>970950</v>
      </c>
      <c r="E101" s="73">
        <f>E102+E103+E104</f>
        <v>2591704</v>
      </c>
      <c r="F101" s="73">
        <f t="shared" ref="F101:G101" si="18">F102+F103+F104</f>
        <v>1981278</v>
      </c>
      <c r="G101" s="73">
        <f t="shared" si="18"/>
        <v>2441704</v>
      </c>
      <c r="H101" s="55">
        <f t="shared" si="12"/>
        <v>94.212302022144499</v>
      </c>
      <c r="I101" s="74">
        <f t="shared" ref="I101:I147" si="19">G101/F101*100</f>
        <v>123.23883876972339</v>
      </c>
      <c r="J101" s="55">
        <f t="shared" si="14"/>
        <v>1470754</v>
      </c>
      <c r="K101" s="32">
        <f t="shared" si="15"/>
        <v>251.47577115196458</v>
      </c>
    </row>
    <row r="102" ht="51">
      <c r="A102" s="33" t="s">
        <v>24</v>
      </c>
      <c r="B102" s="34" t="s">
        <v>24</v>
      </c>
      <c r="C102" s="35" t="s">
        <v>25</v>
      </c>
      <c r="D102" s="36">
        <v>419172</v>
      </c>
      <c r="E102" s="36">
        <v>150000</v>
      </c>
      <c r="F102" s="36">
        <v>150000</v>
      </c>
      <c r="G102" s="36">
        <v>0</v>
      </c>
      <c r="H102" s="110">
        <f t="shared" si="12"/>
        <v>0</v>
      </c>
      <c r="I102" s="133">
        <f t="shared" si="19"/>
        <v>0</v>
      </c>
      <c r="J102" s="110">
        <f t="shared" si="14"/>
        <v>-419172</v>
      </c>
      <c r="K102" s="134">
        <f t="shared" si="15"/>
        <v>0</v>
      </c>
    </row>
    <row r="103" ht="38.25" hidden="1">
      <c r="A103" s="39" t="s">
        <v>26</v>
      </c>
      <c r="B103" s="40" t="s">
        <v>26</v>
      </c>
      <c r="C103" s="41" t="s">
        <v>27</v>
      </c>
      <c r="D103" s="42">
        <v>0</v>
      </c>
      <c r="E103" s="42">
        <v>0</v>
      </c>
      <c r="F103" s="42">
        <v>0</v>
      </c>
      <c r="G103" s="42">
        <v>0</v>
      </c>
      <c r="H103" s="117" t="e">
        <f t="shared" si="12"/>
        <v>#DIV/0!</v>
      </c>
      <c r="I103" s="135" t="e">
        <f t="shared" si="19"/>
        <v>#DIV/0!</v>
      </c>
      <c r="J103" s="117">
        <f t="shared" si="14"/>
        <v>0</v>
      </c>
      <c r="K103" s="136" t="e">
        <f t="shared" si="15"/>
        <v>#DIV/0!</v>
      </c>
    </row>
    <row r="104" s="1" customFormat="1" ht="13.5">
      <c r="A104" s="137" t="s">
        <v>28</v>
      </c>
      <c r="B104" s="138" t="s">
        <v>28</v>
      </c>
      <c r="C104" s="64" t="s">
        <v>29</v>
      </c>
      <c r="D104" s="65">
        <v>551778</v>
      </c>
      <c r="E104" s="65">
        <v>2441704</v>
      </c>
      <c r="F104" s="65">
        <v>1831278</v>
      </c>
      <c r="G104" s="65">
        <v>2441704</v>
      </c>
      <c r="H104" s="117">
        <f t="shared" si="12"/>
        <v>100</v>
      </c>
      <c r="I104" s="123">
        <f t="shared" si="19"/>
        <v>133.33333333333331</v>
      </c>
      <c r="J104" s="117">
        <f t="shared" si="14"/>
        <v>1889926</v>
      </c>
      <c r="K104" s="139">
        <f t="shared" si="15"/>
        <v>442.51564940972639</v>
      </c>
    </row>
    <row r="105" s="1" customFormat="1" ht="13.5">
      <c r="A105" s="51">
        <v>1000</v>
      </c>
      <c r="B105" s="52"/>
      <c r="C105" s="53" t="s">
        <v>30</v>
      </c>
      <c r="D105" s="140">
        <f>D106+D107+D111+D108+D109+D110+D112+D113+D114</f>
        <v>2783639.27</v>
      </c>
      <c r="E105" s="140">
        <f>E106+E107+E111+E108+E109+E110+E112+E113+E114</f>
        <v>5934585.6400000006</v>
      </c>
      <c r="F105" s="140">
        <f t="shared" ref="F105:G105" si="20">F106+F107+F111+F108+F109+F110+F112+F113+F114</f>
        <v>4701444.2300000004</v>
      </c>
      <c r="G105" s="140">
        <f t="shared" si="20"/>
        <v>2255130.0800000001</v>
      </c>
      <c r="H105" s="55">
        <f t="shared" si="12"/>
        <v>37.999789990392649</v>
      </c>
      <c r="I105" s="74">
        <f t="shared" si="19"/>
        <v>47.966751697488498</v>
      </c>
      <c r="J105" s="55">
        <f t="shared" si="14"/>
        <v>-528509.18999999994</v>
      </c>
      <c r="K105" s="32">
        <f t="shared" si="15"/>
        <v>81.013732788731645</v>
      </c>
    </row>
    <row r="106">
      <c r="A106" s="33" t="s">
        <v>31</v>
      </c>
      <c r="B106" s="57">
        <v>1010</v>
      </c>
      <c r="C106" s="35" t="s">
        <v>32</v>
      </c>
      <c r="D106" s="36">
        <v>575942.15000000002</v>
      </c>
      <c r="E106" s="36">
        <v>1684865.6799999999</v>
      </c>
      <c r="F106" s="36">
        <v>1263649.26</v>
      </c>
      <c r="G106" s="36">
        <v>299896.15999999997</v>
      </c>
      <c r="H106" s="110">
        <f t="shared" si="12"/>
        <v>17.799410573785323</v>
      </c>
      <c r="I106" s="133">
        <f t="shared" si="19"/>
        <v>23.732547431713762</v>
      </c>
      <c r="J106" s="110">
        <f t="shared" si="14"/>
        <v>-276045.99000000005</v>
      </c>
      <c r="K106" s="141">
        <f t="shared" si="15"/>
        <v>52.070535209135151</v>
      </c>
    </row>
    <row r="107" ht="25.5">
      <c r="A107" s="39" t="s">
        <v>33</v>
      </c>
      <c r="B107" s="59">
        <v>1021</v>
      </c>
      <c r="C107" s="41" t="s">
        <v>34</v>
      </c>
      <c r="D107" s="42">
        <v>2013825.72</v>
      </c>
      <c r="E107" s="42">
        <v>2383357.0299999998</v>
      </c>
      <c r="F107" s="42">
        <v>2051267.77</v>
      </c>
      <c r="G107" s="42">
        <v>262918.02000000002</v>
      </c>
      <c r="H107" s="117">
        <f t="shared" si="12"/>
        <v>11.031415633099673</v>
      </c>
      <c r="I107" s="135">
        <f t="shared" si="19"/>
        <v>12.817342710942123</v>
      </c>
      <c r="J107" s="117">
        <f t="shared" si="14"/>
        <v>-1750907.7</v>
      </c>
      <c r="K107" s="142">
        <f t="shared" si="15"/>
        <v>13.055649125387077</v>
      </c>
    </row>
    <row r="108" s="1" customFormat="1" ht="25.5" hidden="1">
      <c r="A108" s="61">
        <v>1020</v>
      </c>
      <c r="B108" s="80">
        <v>1041</v>
      </c>
      <c r="C108" s="41" t="s">
        <v>148</v>
      </c>
      <c r="D108" s="48">
        <v>0</v>
      </c>
      <c r="E108" s="48">
        <v>0</v>
      </c>
      <c r="F108" s="48">
        <v>0</v>
      </c>
      <c r="G108" s="48">
        <v>0</v>
      </c>
      <c r="H108" s="117" t="e">
        <f t="shared" si="12"/>
        <v>#DIV/0!</v>
      </c>
      <c r="I108" s="135" t="e">
        <f t="shared" si="19"/>
        <v>#DIV/0!</v>
      </c>
      <c r="J108" s="135">
        <f t="shared" si="14"/>
        <v>0</v>
      </c>
      <c r="K108" s="142" t="e">
        <f t="shared" si="15"/>
        <v>#DIV/0!</v>
      </c>
    </row>
    <row r="109" s="1" customFormat="1" ht="38.25" hidden="1">
      <c r="A109" s="56">
        <v>1020</v>
      </c>
      <c r="B109" s="80">
        <v>1200</v>
      </c>
      <c r="C109" s="41" t="s">
        <v>37</v>
      </c>
      <c r="D109" s="48">
        <v>0</v>
      </c>
      <c r="E109" s="48">
        <v>0</v>
      </c>
      <c r="F109" s="48">
        <v>0</v>
      </c>
      <c r="G109" s="48">
        <v>0</v>
      </c>
      <c r="H109" s="117" t="e">
        <f t="shared" si="12"/>
        <v>#DIV/0!</v>
      </c>
      <c r="I109" s="135" t="e">
        <f t="shared" si="19"/>
        <v>#DIV/0!</v>
      </c>
      <c r="J109" s="135">
        <f t="shared" si="14"/>
        <v>0</v>
      </c>
      <c r="K109" s="142" t="e">
        <f t="shared" si="15"/>
        <v>#DIV/0!</v>
      </c>
    </row>
    <row r="110" s="1" customFormat="1" ht="25.5">
      <c r="A110" s="58">
        <v>1090</v>
      </c>
      <c r="B110" s="80">
        <v>1070</v>
      </c>
      <c r="C110" s="41" t="s">
        <v>40</v>
      </c>
      <c r="D110" s="48">
        <v>291.63</v>
      </c>
      <c r="E110" s="48">
        <v>3432</v>
      </c>
      <c r="F110" s="48">
        <v>2574</v>
      </c>
      <c r="G110" s="48">
        <v>3432</v>
      </c>
      <c r="H110" s="117">
        <f t="shared" si="12"/>
        <v>100</v>
      </c>
      <c r="I110" s="135">
        <f t="shared" si="19"/>
        <v>133.33333333333331</v>
      </c>
      <c r="J110" s="135">
        <f t="shared" si="14"/>
        <v>3140.3699999999999</v>
      </c>
      <c r="K110" s="142">
        <f t="shared" si="15"/>
        <v>1176.8336590885713</v>
      </c>
    </row>
    <row r="111">
      <c r="A111" s="61" t="s">
        <v>41</v>
      </c>
      <c r="B111" s="59">
        <v>1080</v>
      </c>
      <c r="C111" s="41" t="s">
        <v>42</v>
      </c>
      <c r="D111" s="42">
        <v>53371.629999999997</v>
      </c>
      <c r="E111" s="42">
        <v>87955.429999999993</v>
      </c>
      <c r="F111" s="42">
        <v>65966.570000000007</v>
      </c>
      <c r="G111" s="42">
        <v>718</v>
      </c>
      <c r="H111" s="117">
        <f t="shared" si="12"/>
        <v>0.81632253972267543</v>
      </c>
      <c r="I111" s="135">
        <f t="shared" si="19"/>
        <v>1.0884300942128717</v>
      </c>
      <c r="J111" s="135">
        <f t="shared" si="14"/>
        <v>-52653.629999999997</v>
      </c>
      <c r="K111" s="142">
        <f t="shared" si="15"/>
        <v>1.3452840020063095</v>
      </c>
    </row>
    <row r="112" s="1" customFormat="1">
      <c r="A112" s="61">
        <v>1161</v>
      </c>
      <c r="B112" s="59">
        <v>1141</v>
      </c>
      <c r="C112" s="41" t="s">
        <v>47</v>
      </c>
      <c r="D112" s="42">
        <v>140151.14000000001</v>
      </c>
      <c r="E112" s="42">
        <v>243823.5</v>
      </c>
      <c r="F112" s="42">
        <v>182867.63</v>
      </c>
      <c r="G112" s="42">
        <v>241338.89999999999</v>
      </c>
      <c r="H112" s="135">
        <f t="shared" si="12"/>
        <v>98.980984195534887</v>
      </c>
      <c r="I112" s="135">
        <f t="shared" si="19"/>
        <v>131.97464198557174</v>
      </c>
      <c r="J112" s="135">
        <f t="shared" si="14"/>
        <v>101187.75999999998</v>
      </c>
      <c r="K112" s="142">
        <f t="shared" si="15"/>
        <v>172.19902742139664</v>
      </c>
    </row>
    <row r="113" s="1" customFormat="1" ht="25.5">
      <c r="A113" s="61">
        <v>1170</v>
      </c>
      <c r="B113" s="59">
        <v>1151</v>
      </c>
      <c r="C113" s="41" t="s">
        <v>51</v>
      </c>
      <c r="D113" s="42">
        <v>57</v>
      </c>
      <c r="E113" s="42">
        <v>1446932</v>
      </c>
      <c r="F113" s="42">
        <v>1085199</v>
      </c>
      <c r="G113" s="42">
        <v>1446827</v>
      </c>
      <c r="H113" s="135">
        <f t="shared" si="12"/>
        <v>99.992743266442375</v>
      </c>
      <c r="I113" s="135">
        <f t="shared" si="19"/>
        <v>133.32365768858983</v>
      </c>
      <c r="J113" s="135">
        <f t="shared" si="14"/>
        <v>1446770</v>
      </c>
      <c r="K113" s="142">
        <f t="shared" si="15"/>
        <v>2538292.9824561402</v>
      </c>
    </row>
    <row r="114" s="1" customFormat="1" ht="39">
      <c r="A114" s="143"/>
      <c r="B114" s="63">
        <v>1200</v>
      </c>
      <c r="C114" s="47" t="s">
        <v>37</v>
      </c>
      <c r="D114" s="65">
        <v>0</v>
      </c>
      <c r="E114" s="65">
        <v>84220</v>
      </c>
      <c r="F114" s="65">
        <v>49920</v>
      </c>
      <c r="G114" s="65">
        <v>0</v>
      </c>
      <c r="H114" s="135">
        <f t="shared" si="12"/>
        <v>0</v>
      </c>
      <c r="I114" s="135">
        <f t="shared" si="19"/>
        <v>0</v>
      </c>
      <c r="J114" s="135">
        <f t="shared" si="14"/>
        <v>0</v>
      </c>
      <c r="K114" s="142"/>
    </row>
    <row r="115" s="72" customFormat="1" ht="13.5">
      <c r="A115" s="51">
        <v>2000</v>
      </c>
      <c r="B115" s="52"/>
      <c r="C115" s="53" t="s">
        <v>56</v>
      </c>
      <c r="D115" s="73">
        <f>D116</f>
        <v>92508</v>
      </c>
      <c r="E115" s="73">
        <f t="shared" ref="E115:G115" si="21">E116</f>
        <v>0</v>
      </c>
      <c r="F115" s="73">
        <f t="shared" si="21"/>
        <v>0</v>
      </c>
      <c r="G115" s="73">
        <f t="shared" si="21"/>
        <v>0</v>
      </c>
      <c r="H115" s="55" t="e">
        <f t="shared" si="12"/>
        <v>#DIV/0!</v>
      </c>
      <c r="I115" s="55" t="e">
        <f t="shared" si="19"/>
        <v>#DIV/0!</v>
      </c>
      <c r="J115" s="55">
        <f t="shared" si="14"/>
        <v>-92508</v>
      </c>
      <c r="K115" s="32">
        <f>G115/D115*100</f>
        <v>0</v>
      </c>
    </row>
    <row r="116" s="1" customFormat="1" ht="26.25">
      <c r="A116" s="61">
        <v>2111</v>
      </c>
      <c r="B116" s="59">
        <v>2010</v>
      </c>
      <c r="C116" s="41" t="s">
        <v>57</v>
      </c>
      <c r="D116" s="42">
        <v>92508</v>
      </c>
      <c r="E116" s="42">
        <v>0</v>
      </c>
      <c r="F116" s="42">
        <v>0</v>
      </c>
      <c r="G116" s="42">
        <v>0</v>
      </c>
      <c r="H116" s="43"/>
      <c r="I116" s="43"/>
      <c r="J116" s="43">
        <f t="shared" si="14"/>
        <v>-92508</v>
      </c>
      <c r="K116" s="44"/>
    </row>
    <row r="117" s="1" customFormat="1" ht="13.5">
      <c r="A117" s="51">
        <v>3000</v>
      </c>
      <c r="B117" s="52"/>
      <c r="C117" s="53" t="s">
        <v>60</v>
      </c>
      <c r="D117" s="140">
        <f>D118+D119+D120</f>
        <v>656977.04000000004</v>
      </c>
      <c r="E117" s="140">
        <f>E118+E119+E120</f>
        <v>3388608.5700000003</v>
      </c>
      <c r="F117" s="140">
        <f t="shared" ref="F117:G117" si="22">F118+F119+F120</f>
        <v>2541456.4300000002</v>
      </c>
      <c r="G117" s="140">
        <f t="shared" si="22"/>
        <v>2829091.3600000003</v>
      </c>
      <c r="H117" s="55">
        <f t="shared" si="12"/>
        <v>83.48829029845723</v>
      </c>
      <c r="I117" s="55"/>
      <c r="J117" s="55">
        <f t="shared" si="14"/>
        <v>2172114.3200000003</v>
      </c>
      <c r="K117" s="32">
        <f t="shared" si="15"/>
        <v>430.62256178693855</v>
      </c>
    </row>
    <row r="118" ht="51">
      <c r="A118" s="33" t="s">
        <v>64</v>
      </c>
      <c r="B118" s="57">
        <v>3104</v>
      </c>
      <c r="C118" s="35" t="s">
        <v>65</v>
      </c>
      <c r="D118" s="36">
        <v>616777.04000000004</v>
      </c>
      <c r="E118" s="36">
        <v>1590244</v>
      </c>
      <c r="F118" s="36">
        <v>1192683</v>
      </c>
      <c r="G118" s="36">
        <v>1060726.79</v>
      </c>
      <c r="H118" s="110">
        <f t="shared" si="12"/>
        <v>66.702140677782779</v>
      </c>
      <c r="I118" s="110">
        <f t="shared" si="19"/>
        <v>88.936187570377044</v>
      </c>
      <c r="J118" s="110">
        <f t="shared" si="14"/>
        <v>443949.75</v>
      </c>
      <c r="K118" s="141">
        <f t="shared" si="15"/>
        <v>171.97896828325517</v>
      </c>
    </row>
    <row r="119" ht="25.5">
      <c r="A119" s="45" t="s">
        <v>66</v>
      </c>
      <c r="B119" s="80">
        <v>3121</v>
      </c>
      <c r="C119" s="47" t="s">
        <v>67</v>
      </c>
      <c r="D119" s="48">
        <v>40200</v>
      </c>
      <c r="E119" s="48">
        <v>432435</v>
      </c>
      <c r="F119" s="48">
        <v>324326.25</v>
      </c>
      <c r="G119" s="48">
        <v>402435</v>
      </c>
      <c r="H119" s="135">
        <f t="shared" si="12"/>
        <v>93.062541191161671</v>
      </c>
      <c r="I119" s="133">
        <f t="shared" si="19"/>
        <v>124.08338825488224</v>
      </c>
      <c r="J119" s="135">
        <f t="shared" si="14"/>
        <v>362235</v>
      </c>
      <c r="K119" s="144">
        <f t="shared" si="15"/>
        <v>1001.0820895522388</v>
      </c>
    </row>
    <row r="120" s="1" customFormat="1" ht="26.25">
      <c r="A120" s="145"/>
      <c r="B120" s="146">
        <v>3242</v>
      </c>
      <c r="C120" s="147" t="s">
        <v>72</v>
      </c>
      <c r="D120" s="70">
        <v>0</v>
      </c>
      <c r="E120" s="70">
        <v>1365929.5700000001</v>
      </c>
      <c r="F120" s="70">
        <v>1024447.1800000001</v>
      </c>
      <c r="G120" s="70">
        <v>1365929.5700000001</v>
      </c>
      <c r="H120" s="135">
        <f t="shared" si="12"/>
        <v>100</v>
      </c>
      <c r="I120" s="123">
        <f t="shared" si="19"/>
        <v>133.33333300795459</v>
      </c>
      <c r="J120" s="135">
        <f t="shared" si="14"/>
        <v>1365929.5700000001</v>
      </c>
      <c r="K120" s="144"/>
    </row>
    <row r="121" s="1" customFormat="1" ht="13.5">
      <c r="A121" s="51">
        <v>4000</v>
      </c>
      <c r="B121" s="52"/>
      <c r="C121" s="53" t="s">
        <v>73</v>
      </c>
      <c r="D121" s="140">
        <f>D122+D123+D124+D125</f>
        <v>454775.62</v>
      </c>
      <c r="E121" s="140">
        <f>E122+E123+E124</f>
        <v>1324080.47</v>
      </c>
      <c r="F121" s="140">
        <v>1243060.3500000001</v>
      </c>
      <c r="G121" s="140">
        <f>G122+G123+G124</f>
        <v>85250.470000000001</v>
      </c>
      <c r="H121" s="55">
        <f t="shared" si="12"/>
        <v>6.4384659340228776</v>
      </c>
      <c r="I121" s="55"/>
      <c r="J121" s="55">
        <f t="shared" si="14"/>
        <v>-369525.15000000002</v>
      </c>
      <c r="K121" s="32">
        <f t="shared" si="15"/>
        <v>18.745611297281066</v>
      </c>
    </row>
    <row r="122">
      <c r="A122" s="33" t="s">
        <v>74</v>
      </c>
      <c r="B122" s="57">
        <v>4030</v>
      </c>
      <c r="C122" s="35" t="s">
        <v>75</v>
      </c>
      <c r="D122" s="36">
        <v>248797.01999999999</v>
      </c>
      <c r="E122" s="36">
        <v>76025.580000000002</v>
      </c>
      <c r="F122" s="36">
        <v>57019.190000000002</v>
      </c>
      <c r="G122" s="36">
        <v>76025.580000000002</v>
      </c>
      <c r="H122" s="110">
        <f t="shared" si="12"/>
        <v>100</v>
      </c>
      <c r="I122" s="110">
        <f t="shared" si="19"/>
        <v>133.3333216413632</v>
      </c>
      <c r="J122" s="110">
        <f t="shared" si="14"/>
        <v>-172771.44</v>
      </c>
      <c r="K122" s="144">
        <f t="shared" si="15"/>
        <v>30.557271144164027</v>
      </c>
    </row>
    <row r="123">
      <c r="A123" s="39" t="s">
        <v>76</v>
      </c>
      <c r="B123" s="59">
        <v>4040</v>
      </c>
      <c r="C123" s="41" t="s">
        <v>77</v>
      </c>
      <c r="D123" s="42">
        <v>0</v>
      </c>
      <c r="E123" s="42">
        <v>4000</v>
      </c>
      <c r="F123" s="42">
        <v>3000</v>
      </c>
      <c r="G123" s="42">
        <v>0</v>
      </c>
      <c r="H123" s="117">
        <f t="shared" si="12"/>
        <v>0</v>
      </c>
      <c r="I123" s="110">
        <f t="shared" si="19"/>
        <v>0</v>
      </c>
      <c r="J123" s="117">
        <f t="shared" si="14"/>
        <v>0</v>
      </c>
      <c r="K123" s="144"/>
    </row>
    <row r="124" ht="25.5">
      <c r="A124" s="45" t="s">
        <v>78</v>
      </c>
      <c r="B124" s="80">
        <v>4060</v>
      </c>
      <c r="C124" s="47" t="s">
        <v>79</v>
      </c>
      <c r="D124" s="48">
        <v>162978.60000000001</v>
      </c>
      <c r="E124" s="48">
        <v>1244054.8899999999</v>
      </c>
      <c r="F124" s="48">
        <v>1183041.1699999999</v>
      </c>
      <c r="G124" s="48">
        <v>9224.8899999999994</v>
      </c>
      <c r="H124" s="135">
        <f t="shared" si="12"/>
        <v>0.74151792450251131</v>
      </c>
      <c r="I124" s="110">
        <f t="shared" si="19"/>
        <v>0.77976069083039601</v>
      </c>
      <c r="J124" s="135">
        <f t="shared" si="14"/>
        <v>-153753.71000000002</v>
      </c>
      <c r="K124" s="144">
        <f t="shared" si="15"/>
        <v>5.6601848340825107</v>
      </c>
    </row>
    <row r="125" s="1" customFormat="1" ht="13.5">
      <c r="A125" s="145"/>
      <c r="B125" s="146">
        <v>4082</v>
      </c>
      <c r="C125" s="147" t="s">
        <v>83</v>
      </c>
      <c r="D125" s="70">
        <v>43000</v>
      </c>
      <c r="E125" s="70"/>
      <c r="F125" s="70"/>
      <c r="G125" s="70"/>
      <c r="H125" s="123"/>
      <c r="I125" s="110"/>
      <c r="J125" s="123"/>
      <c r="K125" s="148"/>
    </row>
    <row r="126" s="1" customFormat="1" ht="13.5">
      <c r="A126" s="51">
        <v>5000</v>
      </c>
      <c r="B126" s="52"/>
      <c r="C126" s="53" t="s">
        <v>84</v>
      </c>
      <c r="D126" s="140">
        <f>D127+D128</f>
        <v>10254.629999999999</v>
      </c>
      <c r="E126" s="140">
        <f>E127+E128</f>
        <v>918</v>
      </c>
      <c r="F126" s="140">
        <f t="shared" ref="F126:G126" si="23">F127+F128</f>
        <v>688.5</v>
      </c>
      <c r="G126" s="140">
        <f t="shared" si="23"/>
        <v>0</v>
      </c>
      <c r="H126" s="55">
        <f t="shared" ref="H126:H128" si="24">G126/E126*100</f>
        <v>0</v>
      </c>
      <c r="I126" s="55"/>
      <c r="J126" s="55">
        <f t="shared" ref="J126:J128" si="25">G126-D126</f>
        <v>-10254.629999999999</v>
      </c>
      <c r="K126" s="32"/>
    </row>
    <row r="127" s="1" customFormat="1" ht="25.5">
      <c r="A127" s="56">
        <v>5011</v>
      </c>
      <c r="B127" s="57">
        <v>5011</v>
      </c>
      <c r="C127" s="41" t="s">
        <v>86</v>
      </c>
      <c r="D127" s="36">
        <v>10050</v>
      </c>
      <c r="E127" s="36">
        <v>0</v>
      </c>
      <c r="F127" s="36">
        <v>0</v>
      </c>
      <c r="G127" s="36">
        <v>0</v>
      </c>
      <c r="H127" s="110"/>
      <c r="I127" s="110"/>
      <c r="J127" s="110">
        <f t="shared" si="25"/>
        <v>-10050</v>
      </c>
      <c r="K127" s="141"/>
    </row>
    <row r="128" s="1" customFormat="1" ht="26.25">
      <c r="A128" s="58">
        <v>5031</v>
      </c>
      <c r="B128" s="80">
        <v>5031</v>
      </c>
      <c r="C128" s="41" t="s">
        <v>90</v>
      </c>
      <c r="D128" s="48">
        <v>204.63</v>
      </c>
      <c r="E128" s="48">
        <v>918</v>
      </c>
      <c r="F128" s="48">
        <v>688.5</v>
      </c>
      <c r="G128" s="48">
        <v>0</v>
      </c>
      <c r="H128" s="135">
        <f t="shared" si="24"/>
        <v>0</v>
      </c>
      <c r="I128" s="135"/>
      <c r="J128" s="135">
        <f t="shared" si="25"/>
        <v>-204.63</v>
      </c>
      <c r="K128" s="144"/>
    </row>
    <row r="129" s="1" customFormat="1" ht="13.5">
      <c r="A129" s="51">
        <v>6000</v>
      </c>
      <c r="B129" s="52"/>
      <c r="C129" s="53" t="s">
        <v>91</v>
      </c>
      <c r="D129" s="140">
        <f>D131+D132+D130</f>
        <v>1776074.2</v>
      </c>
      <c r="E129" s="140">
        <f>E131+E132+E130</f>
        <v>290236.19</v>
      </c>
      <c r="F129" s="140">
        <f t="shared" ref="F129:G129" si="26">F131+F132+F130</f>
        <v>238856.14000000001</v>
      </c>
      <c r="G129" s="140">
        <f t="shared" si="26"/>
        <v>40957.019999999997</v>
      </c>
      <c r="H129" s="55">
        <f t="shared" si="12"/>
        <v>14.111617162559911</v>
      </c>
      <c r="I129" s="55"/>
      <c r="J129" s="55">
        <f t="shared" si="14"/>
        <v>-1735117.1799999999</v>
      </c>
      <c r="K129" s="32">
        <f t="shared" si="15"/>
        <v>2.306042168733716</v>
      </c>
    </row>
    <row r="130" s="1" customFormat="1" ht="38.25" hidden="1">
      <c r="A130" s="143">
        <v>6020</v>
      </c>
      <c r="B130" s="149">
        <v>6020</v>
      </c>
      <c r="C130" s="41" t="s">
        <v>95</v>
      </c>
      <c r="D130" s="150">
        <v>0</v>
      </c>
      <c r="E130" s="150">
        <v>0</v>
      </c>
      <c r="F130" s="150">
        <v>0</v>
      </c>
      <c r="G130" s="150">
        <v>0</v>
      </c>
      <c r="H130" s="69"/>
      <c r="I130" s="69"/>
      <c r="J130" s="69"/>
      <c r="K130" s="151"/>
    </row>
    <row r="131">
      <c r="A131" s="39" t="s">
        <v>96</v>
      </c>
      <c r="B131" s="59">
        <v>6030</v>
      </c>
      <c r="C131" s="41" t="s">
        <v>97</v>
      </c>
      <c r="D131" s="42">
        <v>1776074.2</v>
      </c>
      <c r="E131" s="42">
        <v>205520.19</v>
      </c>
      <c r="F131" s="42">
        <v>154140.14000000001</v>
      </c>
      <c r="G131" s="42">
        <v>40957.019999999997</v>
      </c>
      <c r="H131" s="117">
        <f t="shared" si="12"/>
        <v>19.928465422302303</v>
      </c>
      <c r="I131" s="117"/>
      <c r="J131" s="117">
        <f t="shared" si="14"/>
        <v>-1735117.1799999999</v>
      </c>
      <c r="K131" s="142">
        <f t="shared" si="15"/>
        <v>2.306042168733716</v>
      </c>
    </row>
    <row r="132" ht="13.5">
      <c r="A132" s="45" t="s">
        <v>98</v>
      </c>
      <c r="B132" s="80">
        <v>6040</v>
      </c>
      <c r="C132" s="47" t="s">
        <v>99</v>
      </c>
      <c r="D132" s="48">
        <v>0</v>
      </c>
      <c r="E132" s="48">
        <v>84716</v>
      </c>
      <c r="F132" s="48">
        <v>84716</v>
      </c>
      <c r="G132" s="48">
        <v>0</v>
      </c>
      <c r="H132" s="135"/>
      <c r="I132" s="135"/>
      <c r="J132" s="135">
        <f t="shared" ref="J132:J147" si="27">G132-D132</f>
        <v>0</v>
      </c>
      <c r="K132" s="144"/>
    </row>
    <row r="133" s="1" customFormat="1" ht="13.5">
      <c r="A133" s="51">
        <v>7000</v>
      </c>
      <c r="B133" s="52"/>
      <c r="C133" s="53" t="s">
        <v>104</v>
      </c>
      <c r="D133" s="140">
        <f>D134+D135+D136+D137+D138</f>
        <v>1253676.55</v>
      </c>
      <c r="E133" s="140">
        <f>E134+E135+E136+E137+E138</f>
        <v>4288583.54</v>
      </c>
      <c r="F133" s="140">
        <f t="shared" ref="F133:G133" si="28">F134+F135+F136+F137+F138</f>
        <v>4287383.54</v>
      </c>
      <c r="G133" s="140">
        <f t="shared" si="28"/>
        <v>952202.38</v>
      </c>
      <c r="H133" s="55">
        <f t="shared" ref="H133:H158" si="29">G133/E133*100</f>
        <v>22.203190660009856</v>
      </c>
      <c r="I133" s="55"/>
      <c r="J133" s="55">
        <f t="shared" si="27"/>
        <v>-301474.17000000004</v>
      </c>
      <c r="K133" s="32">
        <f t="shared" ref="K133:K144" si="30">G133/D133*100</f>
        <v>75.952795001230584</v>
      </c>
    </row>
    <row r="134">
      <c r="A134" s="33" t="s">
        <v>149</v>
      </c>
      <c r="B134" s="57">
        <v>7130</v>
      </c>
      <c r="C134" s="35" t="s">
        <v>150</v>
      </c>
      <c r="D134" s="36">
        <v>309350</v>
      </c>
      <c r="E134" s="36">
        <v>324783.53999999998</v>
      </c>
      <c r="F134" s="36">
        <v>324783.53999999998</v>
      </c>
      <c r="G134" s="36">
        <v>228200</v>
      </c>
      <c r="H134" s="110">
        <f t="shared" si="29"/>
        <v>70.262181390103706</v>
      </c>
      <c r="I134" s="110">
        <f t="shared" si="19"/>
        <v>70.262181390103706</v>
      </c>
      <c r="J134" s="110">
        <f t="shared" si="27"/>
        <v>-81150</v>
      </c>
      <c r="K134" s="142">
        <f t="shared" si="30"/>
        <v>73.767577177953768</v>
      </c>
    </row>
    <row r="135" ht="25.5" hidden="1">
      <c r="A135" s="39" t="s">
        <v>151</v>
      </c>
      <c r="B135" s="59">
        <v>7350</v>
      </c>
      <c r="C135" s="41" t="s">
        <v>107</v>
      </c>
      <c r="D135" s="42">
        <v>0</v>
      </c>
      <c r="E135" s="42">
        <v>0</v>
      </c>
      <c r="F135" s="42">
        <v>0</v>
      </c>
      <c r="G135" s="42">
        <v>0</v>
      </c>
      <c r="H135" s="117"/>
      <c r="I135" s="110" t="e">
        <f t="shared" si="19"/>
        <v>#DIV/0!</v>
      </c>
      <c r="J135" s="117">
        <f t="shared" si="27"/>
        <v>0</v>
      </c>
      <c r="K135" s="142" t="e">
        <f t="shared" si="30"/>
        <v>#DIV/0!</v>
      </c>
    </row>
    <row r="136" ht="38.25">
      <c r="A136" s="39" t="s">
        <v>152</v>
      </c>
      <c r="B136" s="59">
        <v>7363</v>
      </c>
      <c r="C136" s="41" t="s">
        <v>153</v>
      </c>
      <c r="D136" s="42">
        <v>790242.55000000005</v>
      </c>
      <c r="E136" s="42">
        <v>3900000</v>
      </c>
      <c r="F136" s="42">
        <v>3900000</v>
      </c>
      <c r="G136" s="42">
        <v>719202.38</v>
      </c>
      <c r="H136" s="135">
        <f t="shared" si="29"/>
        <v>18.441086666666667</v>
      </c>
      <c r="I136" s="110">
        <f t="shared" si="19"/>
        <v>18.441086666666667</v>
      </c>
      <c r="J136" s="117">
        <f t="shared" si="27"/>
        <v>-71040.170000000042</v>
      </c>
      <c r="K136" s="142">
        <f t="shared" si="30"/>
        <v>91.010333472931819</v>
      </c>
    </row>
    <row r="137" s="1" customFormat="1" ht="28.5" customHeight="1">
      <c r="A137" s="143"/>
      <c r="B137" s="63">
        <v>7390</v>
      </c>
      <c r="C137" s="47" t="s">
        <v>109</v>
      </c>
      <c r="D137" s="65">
        <v>0</v>
      </c>
      <c r="E137" s="65">
        <v>59000</v>
      </c>
      <c r="F137" s="65">
        <v>59000</v>
      </c>
      <c r="G137" s="65">
        <v>0</v>
      </c>
      <c r="H137" s="135">
        <f t="shared" si="29"/>
        <v>0</v>
      </c>
      <c r="I137" s="133">
        <f t="shared" si="19"/>
        <v>0</v>
      </c>
      <c r="J137" s="135">
        <f t="shared" si="27"/>
        <v>0</v>
      </c>
      <c r="K137" s="142"/>
    </row>
    <row r="138" s="1" customFormat="1" ht="28.5" customHeight="1">
      <c r="A138" s="143"/>
      <c r="B138" s="146" t="s">
        <v>113</v>
      </c>
      <c r="C138" s="147" t="s">
        <v>114</v>
      </c>
      <c r="D138" s="70">
        <v>154084</v>
      </c>
      <c r="E138" s="70">
        <v>4800</v>
      </c>
      <c r="F138" s="70">
        <v>3600</v>
      </c>
      <c r="G138" s="70">
        <v>4800</v>
      </c>
      <c r="H138" s="135">
        <f t="shared" si="29"/>
        <v>100</v>
      </c>
      <c r="I138" s="123">
        <f t="shared" si="19"/>
        <v>133.33333333333331</v>
      </c>
      <c r="J138" s="135">
        <f t="shared" si="27"/>
        <v>-149284</v>
      </c>
      <c r="K138" s="142">
        <f t="shared" si="30"/>
        <v>3.1151839256509435</v>
      </c>
    </row>
    <row r="139" s="1" customFormat="1" ht="13.5">
      <c r="A139" s="51">
        <v>8000</v>
      </c>
      <c r="B139" s="52"/>
      <c r="C139" s="53" t="s">
        <v>119</v>
      </c>
      <c r="D139" s="140">
        <f>D141+D143+D140+D142</f>
        <v>100030</v>
      </c>
      <c r="E139" s="140">
        <f>E141+E143+E140+E142</f>
        <v>234956.39999999999</v>
      </c>
      <c r="F139" s="140">
        <f t="shared" ref="F139:G139" si="31">F141+F143+F140+F142</f>
        <v>175617.29999999999</v>
      </c>
      <c r="G139" s="140">
        <f t="shared" si="31"/>
        <v>4956.3999999999996</v>
      </c>
      <c r="H139" s="55">
        <f t="shared" si="29"/>
        <v>2.1094977621379964</v>
      </c>
      <c r="I139" s="55"/>
      <c r="J139" s="55">
        <f t="shared" si="27"/>
        <v>-95073.600000000006</v>
      </c>
      <c r="K139" s="32"/>
    </row>
    <row r="140" s="1" customFormat="1" ht="26.25">
      <c r="A140" s="152"/>
      <c r="B140" s="153">
        <v>8110</v>
      </c>
      <c r="C140" s="154" t="s">
        <v>121</v>
      </c>
      <c r="D140" s="155">
        <v>0</v>
      </c>
      <c r="E140" s="155">
        <v>1266.4000000000001</v>
      </c>
      <c r="F140" s="155">
        <v>949.79999999999995</v>
      </c>
      <c r="G140" s="155">
        <v>1266.4000000000001</v>
      </c>
      <c r="H140" s="135">
        <f t="shared" si="29"/>
        <v>100</v>
      </c>
      <c r="I140" s="133">
        <f t="shared" si="19"/>
        <v>133.33333333333334</v>
      </c>
      <c r="J140" s="135">
        <f t="shared" si="27"/>
        <v>1266.4000000000001</v>
      </c>
      <c r="K140" s="151"/>
    </row>
    <row r="141" ht="13.5">
      <c r="A141" s="33" t="s">
        <v>122</v>
      </c>
      <c r="B141" s="57">
        <v>8130</v>
      </c>
      <c r="C141" s="35" t="s">
        <v>123</v>
      </c>
      <c r="D141" s="36">
        <v>5040</v>
      </c>
      <c r="E141" s="36">
        <v>1536</v>
      </c>
      <c r="F141" s="36">
        <v>1152</v>
      </c>
      <c r="G141" s="36">
        <v>1536</v>
      </c>
      <c r="H141" s="135">
        <f t="shared" si="29"/>
        <v>100</v>
      </c>
      <c r="I141" s="117">
        <f t="shared" si="19"/>
        <v>133.33333333333331</v>
      </c>
      <c r="J141" s="135">
        <f t="shared" si="27"/>
        <v>-3504</v>
      </c>
      <c r="K141" s="151">
        <f t="shared" si="30"/>
        <v>30.476190476190478</v>
      </c>
    </row>
    <row r="142" s="1" customFormat="1" ht="13.5">
      <c r="A142" s="156"/>
      <c r="B142" s="63">
        <v>8230</v>
      </c>
      <c r="C142" s="64" t="s">
        <v>125</v>
      </c>
      <c r="D142" s="65">
        <v>0</v>
      </c>
      <c r="E142" s="65">
        <v>2154</v>
      </c>
      <c r="F142" s="65">
        <v>1615.5</v>
      </c>
      <c r="G142" s="65">
        <v>2154</v>
      </c>
      <c r="H142" s="135">
        <f t="shared" si="29"/>
        <v>100</v>
      </c>
      <c r="I142" s="117">
        <f t="shared" si="19"/>
        <v>133.33333333333331</v>
      </c>
      <c r="J142" s="135">
        <f t="shared" si="27"/>
        <v>2154</v>
      </c>
      <c r="K142" s="151"/>
    </row>
    <row r="143" ht="13.5">
      <c r="A143" s="45" t="s">
        <v>154</v>
      </c>
      <c r="B143" s="80">
        <v>8312</v>
      </c>
      <c r="C143" s="47" t="s">
        <v>155</v>
      </c>
      <c r="D143" s="48">
        <v>94990</v>
      </c>
      <c r="E143" s="48">
        <v>230000</v>
      </c>
      <c r="F143" s="48">
        <v>171900</v>
      </c>
      <c r="G143" s="48">
        <v>0</v>
      </c>
      <c r="H143" s="135">
        <f t="shared" si="29"/>
        <v>0</v>
      </c>
      <c r="I143" s="135">
        <f t="shared" si="19"/>
        <v>0</v>
      </c>
      <c r="J143" s="135">
        <f t="shared" si="27"/>
        <v>-94990</v>
      </c>
      <c r="K143" s="151">
        <f t="shared" si="30"/>
        <v>0</v>
      </c>
    </row>
    <row r="144" s="72" customFormat="1" ht="16.5">
      <c r="A144" s="157" t="s">
        <v>135</v>
      </c>
      <c r="B144" s="158"/>
      <c r="C144" s="159" t="s">
        <v>156</v>
      </c>
      <c r="D144" s="160">
        <f>D101+D105+D117+D121+D129+D133+D139+D126+D115</f>
        <v>8098885.3100000005</v>
      </c>
      <c r="E144" s="160">
        <f>E101+E105+E117+E121+E129+E133+E139+E126+E115</f>
        <v>18053672.809999999</v>
      </c>
      <c r="F144" s="160">
        <f t="shared" ref="F144:G144" si="32">F101+F105+F117+F121+F129+F133+F139+F126+F115</f>
        <v>15169784.490000002</v>
      </c>
      <c r="G144" s="160">
        <f t="shared" si="32"/>
        <v>8609291.7100000009</v>
      </c>
      <c r="H144" s="161">
        <f t="shared" si="29"/>
        <v>47.687203598988901</v>
      </c>
      <c r="I144" s="161">
        <f t="shared" si="19"/>
        <v>56.75289398920129</v>
      </c>
      <c r="J144" s="161">
        <f t="shared" si="27"/>
        <v>510406.40000000037</v>
      </c>
      <c r="K144" s="162">
        <f t="shared" si="30"/>
        <v>106.30218086147958</v>
      </c>
    </row>
    <row r="145" ht="15.75">
      <c r="A145" s="87"/>
      <c r="B145" s="88"/>
      <c r="C145" s="89" t="s">
        <v>157</v>
      </c>
      <c r="D145" s="90"/>
      <c r="E145" s="90"/>
      <c r="F145" s="90"/>
      <c r="G145" s="90"/>
      <c r="H145" s="91"/>
      <c r="I145" s="91"/>
      <c r="J145" s="91"/>
      <c r="K145" s="92"/>
    </row>
    <row r="146" ht="26.25">
      <c r="A146" s="93">
        <v>8831</v>
      </c>
      <c r="B146" s="94">
        <v>8831</v>
      </c>
      <c r="C146" s="95" t="s">
        <v>138</v>
      </c>
      <c r="D146" s="96">
        <v>84660</v>
      </c>
      <c r="E146" s="96">
        <v>179500</v>
      </c>
      <c r="F146" s="96">
        <v>129140</v>
      </c>
      <c r="G146" s="96">
        <f>7050-7050</f>
        <v>0</v>
      </c>
      <c r="H146" s="97">
        <f t="shared" si="29"/>
        <v>0</v>
      </c>
      <c r="I146" s="97">
        <f t="shared" si="19"/>
        <v>0</v>
      </c>
      <c r="J146" s="97">
        <f t="shared" si="27"/>
        <v>-84660</v>
      </c>
      <c r="K146" s="98"/>
    </row>
    <row r="147" ht="26.25">
      <c r="A147" s="163">
        <v>8832</v>
      </c>
      <c r="B147" s="164">
        <v>8832</v>
      </c>
      <c r="C147" s="165" t="s">
        <v>158</v>
      </c>
      <c r="D147" s="166">
        <v>0</v>
      </c>
      <c r="E147" s="166">
        <v>-179500</v>
      </c>
      <c r="F147" s="166">
        <v>-129140</v>
      </c>
      <c r="G147" s="166">
        <f>-88309.36-7050</f>
        <v>-95359.360000000001</v>
      </c>
      <c r="H147" s="167">
        <f t="shared" si="29"/>
        <v>53.124991643454045</v>
      </c>
      <c r="I147" s="167">
        <f t="shared" si="19"/>
        <v>73.841846058541122</v>
      </c>
      <c r="J147" s="167">
        <f t="shared" si="27"/>
        <v>-95359.360000000001</v>
      </c>
      <c r="K147" s="168"/>
    </row>
    <row r="148" s="1" customFormat="1" ht="15.75" customHeight="1">
      <c r="A148" s="99"/>
      <c r="B148" s="100"/>
      <c r="C148" s="101" t="s">
        <v>159</v>
      </c>
      <c r="D148" s="102"/>
      <c r="E148" s="102"/>
      <c r="F148" s="102"/>
      <c r="G148" s="103"/>
      <c r="H148" s="104"/>
      <c r="I148" s="104"/>
      <c r="J148" s="104"/>
      <c r="K148" s="105"/>
    </row>
    <row r="149">
      <c r="A149" s="106">
        <v>200000</v>
      </c>
      <c r="B149" s="107">
        <v>200000</v>
      </c>
      <c r="C149" s="108" t="s">
        <v>140</v>
      </c>
      <c r="D149" s="109"/>
      <c r="E149" s="109">
        <f>E150</f>
        <v>6829513.5999999996</v>
      </c>
      <c r="F149" s="109"/>
      <c r="G149" s="109">
        <f>G150</f>
        <v>2359273.3799999999</v>
      </c>
      <c r="H149" s="110">
        <f t="shared" si="29"/>
        <v>34.545262198467547</v>
      </c>
      <c r="I149" s="110"/>
      <c r="J149" s="111"/>
      <c r="K149" s="112"/>
    </row>
    <row r="150">
      <c r="A150" s="113">
        <v>208000</v>
      </c>
      <c r="B150" s="114">
        <v>208000</v>
      </c>
      <c r="C150" s="115" t="s">
        <v>141</v>
      </c>
      <c r="D150" s="116"/>
      <c r="E150" s="116">
        <f>E151+E153</f>
        <v>6829513.5999999996</v>
      </c>
      <c r="F150" s="116"/>
      <c r="G150" s="116">
        <f>G151+G153</f>
        <v>2359273.3799999999</v>
      </c>
      <c r="H150" s="117">
        <f t="shared" si="29"/>
        <v>34.545262198467547</v>
      </c>
      <c r="I150" s="117"/>
      <c r="J150" s="118"/>
      <c r="K150" s="119"/>
    </row>
    <row r="151">
      <c r="A151" s="120">
        <v>208100</v>
      </c>
      <c r="B151" s="121">
        <v>208100</v>
      </c>
      <c r="C151" s="122" t="s">
        <v>142</v>
      </c>
      <c r="D151" s="118"/>
      <c r="E151" s="118">
        <v>396577.59999999998</v>
      </c>
      <c r="F151" s="118"/>
      <c r="G151" s="118">
        <v>1481072</v>
      </c>
      <c r="H151" s="117">
        <f t="shared" si="29"/>
        <v>373.46335244350666</v>
      </c>
      <c r="I151" s="117"/>
      <c r="J151" s="118"/>
      <c r="K151" s="119"/>
    </row>
    <row r="152" s="1" customFormat="1">
      <c r="A152" s="120"/>
      <c r="B152" s="121">
        <v>208200</v>
      </c>
      <c r="C152" s="122" t="s">
        <v>143</v>
      </c>
      <c r="D152" s="118"/>
      <c r="E152" s="118">
        <v>0</v>
      </c>
      <c r="F152" s="118"/>
      <c r="G152" s="118">
        <v>2934738.71</v>
      </c>
      <c r="H152" s="117"/>
      <c r="I152" s="117"/>
      <c r="J152" s="118"/>
      <c r="K152" s="119"/>
    </row>
    <row r="153" ht="25.5">
      <c r="A153" s="120">
        <v>208400</v>
      </c>
      <c r="B153" s="121">
        <v>208400</v>
      </c>
      <c r="C153" s="122" t="s">
        <v>144</v>
      </c>
      <c r="D153" s="118"/>
      <c r="E153" s="118">
        <v>6432936</v>
      </c>
      <c r="F153" s="118"/>
      <c r="G153" s="118">
        <v>878201.38</v>
      </c>
      <c r="H153" s="117">
        <f t="shared" si="29"/>
        <v>13.651641800882212</v>
      </c>
      <c r="I153" s="117"/>
      <c r="J153" s="118"/>
      <c r="K153" s="119"/>
    </row>
    <row r="154">
      <c r="A154" s="113">
        <v>600000</v>
      </c>
      <c r="B154" s="114">
        <v>600000</v>
      </c>
      <c r="C154" s="115" t="s">
        <v>145</v>
      </c>
      <c r="D154" s="116"/>
      <c r="E154" s="116">
        <f>E155</f>
        <v>6829513.5999999996</v>
      </c>
      <c r="F154" s="116"/>
      <c r="G154" s="116">
        <f>G155</f>
        <v>2359273.3799999999</v>
      </c>
      <c r="H154" s="117">
        <f t="shared" si="29"/>
        <v>34.545262198467547</v>
      </c>
      <c r="I154" s="117"/>
      <c r="J154" s="118"/>
      <c r="K154" s="119"/>
    </row>
    <row r="155">
      <c r="A155" s="113">
        <v>602000</v>
      </c>
      <c r="B155" s="114">
        <v>602000</v>
      </c>
      <c r="C155" s="115" t="s">
        <v>146</v>
      </c>
      <c r="D155" s="116"/>
      <c r="E155" s="116">
        <f>E156+E158</f>
        <v>6829513.5999999996</v>
      </c>
      <c r="F155" s="116"/>
      <c r="G155" s="116">
        <f>G156+G158</f>
        <v>2359273.3799999999</v>
      </c>
      <c r="H155" s="117">
        <f t="shared" si="29"/>
        <v>34.545262198467547</v>
      </c>
      <c r="I155" s="117"/>
      <c r="J155" s="118"/>
      <c r="K155" s="119"/>
    </row>
    <row r="156">
      <c r="A156" s="120">
        <v>602100</v>
      </c>
      <c r="B156" s="121">
        <v>602100</v>
      </c>
      <c r="C156" s="122" t="s">
        <v>142</v>
      </c>
      <c r="D156" s="118"/>
      <c r="E156" s="118">
        <v>396577.59999999998</v>
      </c>
      <c r="F156" s="118"/>
      <c r="G156" s="118">
        <v>1481072</v>
      </c>
      <c r="H156" s="117">
        <f t="shared" si="29"/>
        <v>373.46335244350666</v>
      </c>
      <c r="I156" s="117"/>
      <c r="J156" s="118"/>
      <c r="K156" s="119"/>
    </row>
    <row r="157" s="1" customFormat="1">
      <c r="A157" s="120"/>
      <c r="B157" s="121">
        <v>602200</v>
      </c>
      <c r="C157" s="122" t="s">
        <v>143</v>
      </c>
      <c r="D157" s="118"/>
      <c r="E157" s="118">
        <v>0</v>
      </c>
      <c r="F157" s="118"/>
      <c r="G157" s="118">
        <v>1953556.29</v>
      </c>
      <c r="H157" s="117"/>
      <c r="I157" s="117"/>
      <c r="J157" s="118"/>
      <c r="K157" s="119"/>
    </row>
    <row r="158" ht="26.25">
      <c r="A158" s="120">
        <v>602400</v>
      </c>
      <c r="B158" s="169">
        <v>602400</v>
      </c>
      <c r="C158" s="170" t="s">
        <v>144</v>
      </c>
      <c r="D158" s="171"/>
      <c r="E158" s="171">
        <v>6432936</v>
      </c>
      <c r="F158" s="171"/>
      <c r="G158" s="171">
        <v>878201.38</v>
      </c>
      <c r="H158" s="123">
        <f t="shared" si="29"/>
        <v>13.651641800882212</v>
      </c>
      <c r="I158" s="123"/>
      <c r="J158" s="171"/>
      <c r="K158" s="172"/>
    </row>
    <row r="159">
      <c r="D159" s="173"/>
      <c r="E159" s="173"/>
      <c r="F159" s="173"/>
      <c r="G159" s="173"/>
      <c r="H159" s="173"/>
      <c r="I159" s="173"/>
      <c r="J159" s="173"/>
      <c r="K159" s="173"/>
    </row>
    <row r="160">
      <c r="A160" s="174"/>
      <c r="B160" s="174"/>
      <c r="C160" s="174" t="s">
        <v>160</v>
      </c>
      <c r="D160" s="175"/>
      <c r="E160" s="175"/>
      <c r="F160" s="175" t="s">
        <v>161</v>
      </c>
      <c r="G160" s="175"/>
    </row>
    <row r="162">
      <c r="E162" s="176"/>
    </row>
    <row r="164">
      <c r="E164" s="176"/>
      <c r="G164" s="176"/>
      <c r="H164" s="176"/>
      <c r="I164" s="176"/>
    </row>
  </sheetData>
  <mergeCells count="14">
    <mergeCell ref="H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3"/>
    <mergeCell ref="A30:A32"/>
  </mergeCells>
  <printOptions headings="0" gridLines="0"/>
  <pageMargins left="0.31889763779527563" right="0.33070866141732286" top="0.39370078740157477" bottom="0.39370078740157477" header="0" footer="0"/>
  <pageSetup blackAndWhite="0" cellComments="none" copies="1" draft="0" errors="displayed" firstPageNumber="0" fitToHeight="0" fitToWidth="1" horizontalDpi="600" orientation="landscape" pageOrder="downThenOver" paperSize="9" scale="77" useFirstPageNumber="0" usePrinterDefaults="1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ПРИМАКОВ Геннадій Анатолійович</cp:lastModifiedBy>
  <cp:revision>4</cp:revision>
  <dcterms:created xsi:type="dcterms:W3CDTF">2020-04-02T08:10:37Z</dcterms:created>
  <dcterms:modified xsi:type="dcterms:W3CDTF">2022-11-26T11:00:40Z</dcterms:modified>
</cp:coreProperties>
</file>