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Лист1!$A$1:$N$86</definedName>
  </definedNames>
  <calcPr/>
</workbook>
</file>

<file path=xl/sharedStrings.xml><?xml version="1.0" encoding="utf-8"?>
<sst xmlns="http://schemas.openxmlformats.org/spreadsheetml/2006/main" count="259" uniqueCount="259">
  <si>
    <t xml:space="preserve">Додаток №3 до рішення 26 сесії Менської міської ради 8 скликання № 400 від 23 листопада 2022 року
</t>
  </si>
  <si>
    <t xml:space="preserve">Виконання місцевих/регіональних програм бюджету Менської ТГ за 9 місяців 2022 року</t>
  </si>
  <si>
    <t>25517000000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</si>
  <si>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</si>
  <si>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</si>
  <si>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</si>
  <si>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</si>
  <si>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місцевої/ регіональної програми</t>
  </si>
  <si>
    <t xml:space="preserve">Дата та номер документа, яким затверджено місцеву регіональну програму</t>
  </si>
  <si>
    <t>Кошторис</t>
  </si>
  <si>
    <t>Виконано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</si>
  <si>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</si>
  <si>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</si>
  <si>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</si>
  <si>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</si>
  <si>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</si>
  <si>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0100000</t>
  </si>
  <si>
    <t/>
  </si>
  <si>
    <t xml:space="preserve">Менська мiська рада</t>
  </si>
  <si>
    <t>0110000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</si>
  <si>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</si>
  <si>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</si>
  <si>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</si>
  <si>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</si>
  <si>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Програма інформатизації Менської територіальної громади на 2022-2024 роки</t>
  </si>
  <si>
    <t xml:space="preserve">Рішення 15 сесії 8-скликання  Менської міської ради від 09.12.2021 року № 796</t>
  </si>
  <si>
    <t>0110180</t>
  </si>
  <si>
    <t>0180</t>
  </si>
  <si>
    <t>0133</t>
  </si>
  <si>
    <t xml:space="preserve">Інша діяльність у сфері державного управління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</si>
  <si>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</si>
  <si>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 xml:space="preserve">Рішення 15 сесії 8-скликання  Менської міської ради від 09.12.2021 року № 803</t>
  </si>
  <si>
    <t xml:space="preserve">ПРОГРАМА підтримки та розвитку місцевого самоврядування на території Менської міської територіальної громади на 2022-2024 роки</t>
  </si>
  <si>
    <t xml:space="preserve">Рішення 15 сесії 8-скликання  Менської міської ради від 09.12.2021 року № 798</t>
  </si>
  <si>
    <t xml:space="preserve">Програма розвитку міжнародного співробітництва та партнерства Менської міської територіальної громади на 2022-2024 роки</t>
  </si>
  <si>
    <t xml:space="preserve">Рішення 15 сесії 8-скликання  Менської міської ради від 09.12.2021 року № 797</t>
  </si>
  <si>
    <t xml:space="preserve">ПРОГРАМА вшанування громадян Менської міської територіальної громади Почесними відзнаками Менської міської ради на 2022-2024 роки</t>
  </si>
  <si>
    <t xml:space="preserve">Рішення 15 сесії 8-скликання  Менської міської ради від 09.12.2021 року № 795</t>
  </si>
  <si>
    <t xml:space="preserve">ПРОГРАМА профілактики правопорушень "Безпечна громада" на 2022-2024 роки</t>
  </si>
  <si>
    <t xml:space="preserve">Рішення 15 сесії 8-скликання  Менської міської ради від 09.12.2021 року № 801</t>
  </si>
  <si>
    <t xml:space="preserve">ПРОГРАМА «Молодь Менської громади» на 2022-2024 роки</t>
  </si>
  <si>
    <t xml:space="preserve">Рішення 15 сесії 8-скликання  Менської міської ради від 09.12.2021 року № 805</t>
  </si>
  <si>
    <t xml:space="preserve">Програма "Громадське бюджетування (бюджет участі) в Менській міській територіальній громаді на 2022-2024 роки"</t>
  </si>
  <si>
    <t xml:space="preserve">Рішення 15 сесії 8-скликання  Менської міської ради від 21.12.2021 року № 559</t>
  </si>
  <si>
    <t xml:space="preserve">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</si>
  <si>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 xml:space="preserve">Рішення 15 сесії 8-скликання  Менської міської ради від 09.12.2021 року № 808</t>
  </si>
  <si>
    <t xml:space="preserve">Програма забезпечення депутатської діяльності на 2022-2024 роки</t>
  </si>
  <si>
    <t xml:space="preserve">Рішення 15 сесії 8-скликання  Менської міської ради від 09.12.2021 року № 800</t>
  </si>
  <si>
    <t>0112010</t>
  </si>
  <si>
    <t>2010</t>
  </si>
  <si>
    <t>0731</t>
  </si>
  <si>
    <t xml:space="preserve">Багатопрофільна стаціонарна медична допомога населенню</t>
  </si>
  <si>
    <t xml:space="preserve">ПРОГРАМА забезпечення медичних закладів Менської міської територіальної громади медичними кадрами на 2022-2026 роки</t>
  </si>
  <si>
    <t xml:space="preserve">Рішення 14 сесії 8-скликання  Менської міської ради від 25.11.2021 року № 666</t>
  </si>
  <si>
    <t xml:space="preserve">Комплексна програма розвитку та фінансової підтримки закладів охорони здоров'я, що надають медичну допомогу на території Менської міської територіальної громади на 2022-2024 роки</t>
  </si>
  <si>
    <t xml:space="preserve">Рішення 15 сесії 8-скликання  Менської міської ради від 09.12.2021 року № 806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</si>
  <si>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</si>
  <si>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</si>
  <si>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</si>
  <si>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</si>
  <si>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Рішення 14 сесії 8-скликання  Менської міської ради від 25.11.2021 року №666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</si>
  <si>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</si>
  <si>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</si>
  <si>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</si>
  <si>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</si>
  <si>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 xml:space="preserve">Програма відшкодування пільг з послуг зв'язку та компенсаційних виплат за пільговий проїзд залізничним транспортом жителів Менської міської територіальної громади на 2022-2024 роки</t>
  </si>
  <si>
    <t xml:space="preserve">Рішення 15 сесії 8-скликання  Менської міської ради від 09.12.2021 року № 807</t>
  </si>
  <si>
    <t>0113035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</si>
  <si>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</si>
  <si>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</si>
  <si>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</si>
  <si>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</si>
  <si>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</si>
  <si>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</si>
  <si>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ПРОГРАМА «Турбота про літніх людей» на 2022-2024 роки</t>
  </si>
  <si>
    <t xml:space="preserve">Рішення 15 сесії 8-скликання  Менської міської ради від 09.12.2021 року № 804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</si>
  <si>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</si>
  <si>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</si>
  <si>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</si>
  <si>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</si>
  <si>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«Діти Менщини» на 2022-2024 роки</t>
  </si>
  <si>
    <t xml:space="preserve">Рішення 15 сесії 8-скликання  Менської міської ради від 09.12.2021 року № 809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</si>
  <si>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</si>
  <si>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</si>
  <si>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</si>
  <si>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</si>
  <si>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</si>
  <si>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 xml:space="preserve">Рішення 15 сесії 8-скликання  Менської міської ради від 09.12.2021 року № 898</t>
  </si>
  <si>
    <t>0113180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</si>
  <si>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</si>
  <si>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</si>
  <si>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</si>
  <si>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Програма соціальної підтримки жителів Менської міської територіальної громади на 2022-2024 роки</t>
  </si>
  <si>
    <t xml:space="preserve">Рішення 15 сесії 8-скликання  Менської міської ради від 09.12.2021 року № 813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</si>
  <si>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</si>
  <si>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</si>
  <si>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</si>
  <si>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</si>
  <si>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 xml:space="preserve">Програма фінансової підтримки громадських об’єднань ветеранів Менської міської територіальної громади на 2022-2024 рік</t>
  </si>
  <si>
    <t xml:space="preserve">Рішення 15 сесії 8-скликання  Менської міської ради від 09.12.2021 року № 811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</si>
  <si>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</si>
  <si>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</si>
  <si>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</si>
  <si>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</si>
  <si>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</si>
  <si>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</si>
  <si>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</si>
  <si>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</si>
  <si>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 xml:space="preserve">ПРОГРАМА розвитку фізичної культури і спорту в Менській міській територіальній громаді на 2022-2024 роки</t>
  </si>
  <si>
    <t xml:space="preserve">Рішення 15 сесії 8-скликання  Менської міської ради від 09.12.2021 року № 782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</si>
  <si>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</si>
  <si>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</si>
  <si>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</si>
  <si>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0116020</t>
  </si>
  <si>
    <t>6020</t>
  </si>
  <si>
    <t>0620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</si>
  <si>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</si>
  <si>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підтримки КП «Менакомунпослуга» Менської міської ради на 2022-2024 роки</t>
  </si>
  <si>
    <t xml:space="preserve">Рішення 15 сесії 8-скликання  Менської міської ради від 09.12.2021 року № 791</t>
  </si>
  <si>
    <t xml:space="preserve">Програма видалення аварійних та небезпечних дерев на території Менської міської територіальної громади на 2022-2024 роки</t>
  </si>
  <si>
    <t xml:space="preserve">Рішення 22 сесії 8-скликання  Менської міської ради від 29.08.2022 року № 257</t>
  </si>
  <si>
    <t>0116030</t>
  </si>
  <si>
    <t>6030</t>
  </si>
  <si>
    <t xml:space="preserve">Організація благоустрою населених пунктів</t>
  </si>
  <si>
    <t xml:space="preserve">Рішення 15 сесії 8-скликання  Менської міської ради від 09.12.2021 року № 790</t>
  </si>
  <si>
    <t xml:space="preserve">Програма управління майном комунальної власності Менської міської територіальної громади на 2022-2024 роки</t>
  </si>
  <si>
    <t xml:space="preserve">Рішення 15 сесії 8-скликання  Менської міської ради від 09.12.2021 року № 785</t>
  </si>
  <si>
    <t xml:space="preserve">ПРОГРАМА
«Розвитку комунального підприємства «Менакомунпослуга» 
Менської міської ради на 2022-2024 роки»</t>
  </si>
  <si>
    <t xml:space="preserve">Рішення 15 сесії 8-скликання  Менської міської ради від 09.12.2021 року № 784</t>
  </si>
  <si>
    <t>0116040</t>
  </si>
  <si>
    <t>6040</t>
  </si>
  <si>
    <t xml:space="preserve">Заходи, пов`язані з поліпшенням питної води</t>
  </si>
  <si>
    <t xml:space="preserve">ПРОГРАМА «Питна вода Менської міської територіальної громади на 2022-2024 роки</t>
  </si>
  <si>
    <t xml:space="preserve">Рішення 15 сесії 8-скликання  Менської міської ради від 09.12.2021 року № 788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</si>
  <si>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</si>
  <si>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</si>
  <si>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</si>
  <si>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</si>
  <si>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відшкодування різниці в тарифах на поводження з побутовими відходами (перевезення та захоронення побутових відходів) на території  Менської територіальної громади на 2022-2024 роки</t>
  </si>
  <si>
    <t xml:space="preserve">Рішення 15 сесії 8-скликання  Менської міської ради від 09.12.2021 року № 786</t>
  </si>
  <si>
    <t xml:space="preserve"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2022-2024 роки</t>
  </si>
  <si>
    <t xml:space="preserve">Рішення 15 сесії 8-скликання  Менської міської ради від 09.12.2021 року № 787</t>
  </si>
  <si>
    <t xml:space="preserve">ПРОГРАМА відшкодування різниці в  тарифах на послуги з постачання теплової енергії  для  населення Менської міської територіальної громади на 2022-2024 роки</t>
  </si>
  <si>
    <t xml:space="preserve">Рішення 13 сесії 8-скликання  Менської міської ради від 05.11.2021 року № 651</t>
  </si>
  <si>
    <t>0116090</t>
  </si>
  <si>
    <t>6090</t>
  </si>
  <si>
    <t xml:space="preserve">Інша діяльність у сфері житлово-комунального господарства</t>
  </si>
  <si>
    <t xml:space="preserve">Програма відшкодування втрат КП "Менакомунпослуга" від надання послуг лазні за пільговими тарифами на 2022-2024 роки</t>
  </si>
  <si>
    <t xml:space="preserve">Рішення 15 сесії 8-скликання  Менської міської ради від 09.12.2021 року № 783</t>
  </si>
  <si>
    <t>0117350</t>
  </si>
  <si>
    <t>7350</t>
  </si>
  <si>
    <t>0443</t>
  </si>
  <si>
    <t xml:space="preserve">Розроблення схем планування та забудови територій (містобудівної документації)</t>
  </si>
  <si>
    <t xml:space="preserve">ПРОГРАМА розроблення (оновлення) містобудівної документації населених пунктів Менської міської територіальної громади на 2022-2024 роки</t>
  </si>
  <si>
    <t xml:space="preserve">Рішення 15 сесії 8-скликання  Менської міської ради від 09.12.2021 року № 815</t>
  </si>
  <si>
    <t>0117351</t>
  </si>
  <si>
    <t>7351</t>
  </si>
  <si>
    <t xml:space="preserve">Розроблення комплексних планів просторового розвитку територій територіальних громад</t>
  </si>
  <si>
    <t>0117412</t>
  </si>
  <si>
    <t>7412</t>
  </si>
  <si>
    <t>0451</t>
  </si>
  <si>
    <t xml:space="preserve">Регулювання цін на послуги місцевого автотранспорту</t>
  </si>
  <si>
    <t xml:space="preserve">ПРОГРАМА “Міський автобус” перевезення пасажирів по місту Мена на 2022-2024 роки</t>
  </si>
  <si>
    <t xml:space="preserve">Рішення 12 сесії 8-скликання  Менської міської ради від 26.10.2021 року № 588</t>
  </si>
  <si>
    <t>О117461</t>
  </si>
  <si>
    <t>0456</t>
  </si>
  <si>
    <t xml:space="preserve">Утримання та розвиток інших об`єктів транспортної інфраструктури</t>
  </si>
  <si>
    <t xml:space="preserve"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</t>
  </si>
  <si>
    <t xml:space="preserve">Рішення 15 сесії 8-скликання  Менської міської ради від 09.12.2021 року № 814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</si>
  <si>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</si>
  <si>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</si>
  <si>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</si>
  <si>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</si>
  <si>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</si>
  <si>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</si>
  <si>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</si>
  <si>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</si>
  <si>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 xml:space="preserve">ПРОГРАМА розвитку цивільного захисту Менської міської територіальної громади на 2022-2024 роки</t>
  </si>
  <si>
    <t xml:space="preserve">Рішення 15 сесії 8-скликання  Менської міської ради від 09.12.2021 року № 802</t>
  </si>
  <si>
    <t>О118220</t>
  </si>
  <si>
    <t>О380</t>
  </si>
  <si>
    <t xml:space="preserve">Заходи та роботи з мобілізаційної підготовки місцевого значення</t>
  </si>
  <si>
    <t xml:space="preserve">Рішення 20 сесії/рішення 15 сесії 8 скликання Менської міської ради від 09.12.2021 року № 803</t>
  </si>
  <si>
    <t>0118230</t>
  </si>
  <si>
    <t>8230</t>
  </si>
  <si>
    <t>0380</t>
  </si>
  <si>
    <t xml:space="preserve">Інші заходи громадського порядку та безпеки</t>
  </si>
  <si>
    <t xml:space="preserve">ПРОГРАМА територіальної оборони на території населених пунктів Менської міської територіальної громади на 2022-2024 роки</t>
  </si>
  <si>
    <t xml:space="preserve">Рішення 15 сесії 8-скликання  Менської міської ради від 09.12.2021 року № 799</t>
  </si>
  <si>
    <t xml:space="preserve">ПРОГРАМА підвищення обороноздатності та безпеки населених пунктів Менської міської територіальної громади в умовах воєнного стану на 2022 рік</t>
  </si>
  <si>
    <t xml:space="preserve">Рішення 18 сесії 8-скликання  Менської міської ради від 21.04.2022 року № 89</t>
  </si>
  <si>
    <t>0118330</t>
  </si>
  <si>
    <t>8330</t>
  </si>
  <si>
    <t>0540</t>
  </si>
  <si>
    <t xml:space="preserve">Інша діяльність у сфері екології та охорони природних ресурсів</t>
  </si>
  <si>
    <t xml:space="preserve">ПРОГРАМА розвитку водного господарства та екологічного оздоровлення малих річок та водойм на території Менської міської територіальної громади на 2022-2025 роки</t>
  </si>
  <si>
    <t xml:space="preserve">Рішення 15 сесії 8-скликання  Менської міської ради від 09.12.2021 року № 793</t>
  </si>
  <si>
    <t>0118831</t>
  </si>
  <si>
    <t>8831</t>
  </si>
  <si>
    <t xml:space="preserve">Надання довгострокових кредитів індивідуальним забудовникам житла на селі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</si>
  <si>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2022 - 2024 роки на території Менської територіальної громади</t>
  </si>
  <si>
    <t xml:space="preserve">Рішення 15 сесії 8-скликання  Менської міської ради від 09.12.2021 року № 789</t>
  </si>
  <si>
    <t>0118832</t>
  </si>
  <si>
    <t>8832</t>
  </si>
  <si>
    <t xml:space="preserve">Повернення довгострокових кредитів, наданих індивідуальним забудовникам житла на селі</t>
  </si>
  <si>
    <t>0600000</t>
  </si>
  <si>
    <t xml:space="preserve">Вiддiл освiти Менської мiської ради Менського району Чернiгiвської областi</t>
  </si>
  <si>
    <t>0610000</t>
  </si>
  <si>
    <t>0611010</t>
  </si>
  <si>
    <t>0910</t>
  </si>
  <si>
    <t xml:space="preserve">Надання дошкільної освіти</t>
  </si>
  <si>
    <t xml:space="preserve">Програма організації харчування дітей в закладах дошкільної освіти Менської міської ради на 2022-2024 роки</t>
  </si>
  <si>
    <t xml:space="preserve">Рішення 15 сесії 8-скликання  Менської міської ради від 09.12.2021 року № 818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</si>
  <si>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</si>
  <si>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</si>
  <si>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</si>
  <si>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</si>
  <si>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 xml:space="preserve">Програма організації харчування дітей у закладах загальної середньої освіти Менської міської ради на 2022-2024 роки</t>
  </si>
  <si>
    <t xml:space="preserve">Рішення 15 сесії 8-скликання  Менської міської ради від 09.12.2021 року № 819</t>
  </si>
  <si>
    <t xml:space="preserve">ПРОГРАМА оздоровлення та літнього відпочинку дітей "Різнобарвне літо" на 2022-2024 роки</t>
  </si>
  <si>
    <t xml:space="preserve">Рішення 15 сесії 8-скликання  Менської міської ради від 09.12.2021 року № 828</t>
  </si>
  <si>
    <t xml:space="preserve">ПРОГРАМА національно-патріотичного виховання на 2022-2024 роки</t>
  </si>
  <si>
    <t xml:space="preserve">Рішення 15 сесії 8-скликання  Менської міської ради від 09.12.2021 року № 820</t>
  </si>
  <si>
    <t xml:space="preserve">ПРОГРАМА підтримки та розвитку обдарованої учнівської молоді та творчих педагогів на 2022-2024 роки</t>
  </si>
  <si>
    <t xml:space="preserve">Рішення 15 сесії 8-скликання  Менської міської ради від 09.12.2021 року № 822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</si>
  <si>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</si>
  <si>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</si>
  <si>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</si>
  <si>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 xml:space="preserve">ПРОГРАМА розвитку позашкільної освіти на 2022-2024 роки</t>
  </si>
  <si>
    <t xml:space="preserve">Рішення 15 сесії 8-скликання  Менської міської ради від 09.12.2021 року № 831</t>
  </si>
  <si>
    <t>0611080</t>
  </si>
  <si>
    <t>1080</t>
  </si>
  <si>
    <t xml:space="preserve">Надання спеціалізованої освіти мистецькими школами</t>
  </si>
  <si>
    <t>0611141</t>
  </si>
  <si>
    <t>1141</t>
  </si>
  <si>
    <t>0990</t>
  </si>
  <si>
    <t xml:space="preserve">Забезпечення діяльності інших закладів у сфері освіти</t>
  </si>
  <si>
    <t>0611142</t>
  </si>
  <si>
    <t>1142</t>
  </si>
  <si>
    <t xml:space="preserve">Інші програми та заходи у сфері освіти</t>
  </si>
  <si>
    <t xml:space="preserve">ПРОГРАМА надання допомоги дітям-сиротам і дітям, позбавленим батьківського піклування, після досягнення 18-річного віку на 2022-2024 роки</t>
  </si>
  <si>
    <t xml:space="preserve">Рішення 15 сесії 8-скликання  Менської міської ради від 09.12.2021 року № 821</t>
  </si>
  <si>
    <t>1000000</t>
  </si>
  <si>
    <t xml:space="preserve">Вiддiл культури Менської мiської ради Менського району Чернiгiвської областi</t>
  </si>
  <si>
    <t>1010000</t>
  </si>
  <si>
    <t>1014082</t>
  </si>
  <si>
    <t>4082</t>
  </si>
  <si>
    <t>0829</t>
  </si>
  <si>
    <t xml:space="preserve">Інші заходи в галузі культури і мистецтва</t>
  </si>
  <si>
    <t xml:space="preserve">ПРОГРАМА культурно-мистецьких заходів на 2022-2024 рік</t>
  </si>
  <si>
    <t xml:space="preserve">Рішення 15 сесії 8-скликання  Менської міської ради від 09.12.2021 року № 781</t>
  </si>
  <si>
    <t xml:space="preserve">ПРОГРАМА підтримки та розвитку дитячих творчих колективів закладів культури Менської міської ради на 2022-2024 роки</t>
  </si>
  <si>
    <t xml:space="preserve">Рішення 15 сесії 8-скликання  Менської міської ради від 09.12.2021 року № 779</t>
  </si>
  <si>
    <t xml:space="preserve">Фінансове управління Менської міської ради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</si>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</sst>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8">
    <font>
      <name val="Calibri"/>
      <color theme="1"/>
      <sz val="10.000000"/>
      <scheme val="minor"/>
    </font>
    <font>
      <name val="Times New Roman"/>
      <b/>
      <color theme="1"/>
      <sz val="16.000000"/>
    </font>
    <font>
      <name val="Calibri"/>
      <b/>
      <color theme="1"/>
      <sz val="10.000000"/>
      <u/>
      <scheme val="minor"/>
    </font>
    <font>
      <name val="Calibri"/>
      <color theme="1"/>
      <sz val="8.000000"/>
      <scheme val="minor"/>
    </font>
    <font>
      <name val="Calibri"/>
      <b/>
      <color theme="1"/>
      <sz val="10.000000"/>
      <scheme val="minor"/>
    </font>
    <font>
      <name val="Calibri"/>
      <i/>
      <color theme="1"/>
      <sz val="10.000000"/>
      <scheme val="minor"/>
    </font>
    <font>
      <name val="Times New Roman"/>
      <color theme="1"/>
      <sz val="14.000000"/>
    </font>
    <font>
      <name val="Times New Roman"/>
      <color theme="1"/>
      <sz val="10.000000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theme="8" tint="0.59999389629810485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63">
    <xf fontId="0" fillId="0" borderId="0" numFmtId="0" xfId="0"/>
    <xf fontId="0" fillId="2" borderId="0" numFmtId="0" xfId="0" applyFill="1"/>
    <xf fontId="0" fillId="2" borderId="0" numFmtId="2" xfId="0" applyNumberFormat="1" applyFill="1"/>
    <xf fontId="0" fillId="2" borderId="0" numFmtId="0" xfId="0" applyFill="1" applyAlignment="1">
      <alignment horizontal="left"/>
    </xf>
    <xf fontId="0" fillId="2" borderId="0" numFmtId="0" xfId="0" applyFill="1" applyAlignment="1">
      <alignment vertical="top" wrapText="1"/>
    </xf>
    <xf fontId="0" fillId="2" borderId="0" numFmtId="0" xfId="0" applyFill="1" applyAlignment="1">
      <alignment horizontal="center" wrapText="1"/>
    </xf>
    <xf fontId="1" fillId="2" borderId="0" numFmtId="0" xfId="0" applyFont="1" applyFill="1" applyAlignment="1">
      <alignment horizontal="center"/>
    </xf>
    <xf fontId="2" fillId="2" borderId="0" numFmtId="0" xfId="0" applyFont="1" applyFill="1" applyAlignment="1" quotePrefix="1">
      <alignment horizontal="center"/>
    </xf>
    <xf fontId="3" fillId="0" borderId="1" numFmtId="0" xfId="0" applyFont="1" applyBorder="1" applyAlignment="1">
      <alignment horizontal="center" vertical="center" wrapText="1"/>
    </xf>
    <xf fontId="0" fillId="0" borderId="1" numFmtId="0" xfId="0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 wrapText="1"/>
    </xf>
    <xf fontId="3" fillId="2" borderId="1" numFmtId="0" xfId="0" applyFont="1" applyFill="1" applyBorder="1" applyAlignment="1">
      <alignment horizontal="center" vertical="center" wrapText="1"/>
    </xf>
    <xf fontId="0" fillId="2" borderId="2" numFmtId="0" xfId="0" applyFill="1" applyBorder="1" applyAlignment="1">
      <alignment horizontal="center"/>
    </xf>
    <xf fontId="0" fillId="2" borderId="3" numFmtId="0" xfId="0" applyFill="1" applyBorder="1" applyAlignment="1">
      <alignment horizontal="center"/>
    </xf>
    <xf fontId="0" fillId="2" borderId="4" numFmtId="0" xfId="0" applyFill="1" applyBorder="1" applyAlignment="1">
      <alignment horizontal="center"/>
    </xf>
    <xf fontId="0" fillId="2" borderId="5" numFmtId="2" xfId="0" applyNumberFormat="1" applyFill="1" applyBorder="1" applyAlignment="1">
      <alignment horizontal="center"/>
    </xf>
    <xf fontId="3" fillId="0" borderId="6" numFmtId="0" xfId="0" applyFont="1" applyBorder="1" applyAlignment="1">
      <alignment horizontal="center" vertical="center" wrapText="1"/>
    </xf>
    <xf fontId="0" fillId="0" borderId="6" numFmtId="0" xfId="0" applyBorder="1" applyAlignment="1">
      <alignment horizontal="center" vertical="center" wrapText="1"/>
    </xf>
    <xf fontId="0" fillId="2" borderId="6" numFmtId="0" xfId="0" applyFill="1" applyBorder="1" applyAlignment="1">
      <alignment horizontal="center" vertical="center" wrapText="1"/>
    </xf>
    <xf fontId="3" fillId="2" borderId="6" numFmtId="0" xfId="0" applyFont="1" applyFill="1" applyBorder="1" applyAlignment="1">
      <alignment horizontal="center" vertical="center" wrapText="1"/>
    </xf>
    <xf fontId="0" fillId="3" borderId="1" numFmtId="0" xfId="0" applyFill="1" applyBorder="1" applyAlignment="1">
      <alignment horizontal="center" vertical="center" wrapText="1"/>
    </xf>
    <xf fontId="0" fillId="2" borderId="2" numFmtId="0" xfId="0" applyFill="1" applyBorder="1" applyAlignment="1">
      <alignment horizontal="center" vertical="center" wrapText="1"/>
    </xf>
    <xf fontId="0" fillId="2" borderId="4" numFmtId="0" xfId="0" applyFill="1" applyBorder="1" applyAlignment="1">
      <alignment horizontal="center" vertical="center" wrapText="1"/>
    </xf>
    <xf fontId="0" fillId="3" borderId="5" numFmtId="2" xfId="0" applyNumberFormat="1" applyFill="1" applyBorder="1" applyAlignment="1">
      <alignment horizontal="center" vertical="center" wrapText="1"/>
    </xf>
    <xf fontId="0" fillId="2" borderId="5" numFmtId="2" xfId="0" applyNumberFormat="1" applyFill="1" applyBorder="1" applyAlignment="1">
      <alignment horizontal="center" vertical="center" wrapText="1"/>
    </xf>
    <xf fontId="3" fillId="0" borderId="7" numFmtId="0" xfId="0" applyFont="1" applyBorder="1" applyAlignment="1">
      <alignment horizontal="center" vertical="center" wrapText="1"/>
    </xf>
    <xf fontId="0" fillId="0" borderId="7" numFmtId="0" xfId="0" applyBorder="1" applyAlignment="1">
      <alignment horizontal="center" vertical="center" wrapText="1"/>
    </xf>
    <xf fontId="0" fillId="2" borderId="7" numFmtId="0" xfId="0" applyFill="1" applyBorder="1" applyAlignment="1">
      <alignment horizontal="center" vertical="center" wrapText="1"/>
    </xf>
    <xf fontId="3" fillId="2" borderId="7" numFmtId="0" xfId="0" applyFont="1" applyFill="1" applyBorder="1" applyAlignment="1">
      <alignment horizontal="center" vertical="center" wrapText="1"/>
    </xf>
    <xf fontId="0" fillId="3" borderId="7" numFmtId="0" xfId="0" applyFill="1" applyBorder="1" applyAlignment="1">
      <alignment horizontal="center" vertical="center" wrapText="1"/>
    </xf>
    <xf fontId="0" fillId="2" borderId="5" numFmtId="0" xfId="0" applyFill="1" applyBorder="1" applyAlignment="1">
      <alignment horizontal="center" vertical="center" wrapText="1"/>
    </xf>
    <xf fontId="0" fillId="0" borderId="5" numFmtId="0" xfId="0" applyBorder="1"/>
    <xf fontId="0" fillId="2" borderId="5" numFmtId="0" xfId="0" applyFill="1" applyBorder="1"/>
    <xf fontId="0" fillId="3" borderId="5" numFmtId="0" xfId="0" applyFill="1" applyBorder="1"/>
    <xf fontId="0" fillId="3" borderId="5" numFmtId="1" xfId="0" applyNumberFormat="1" applyFill="1" applyBorder="1"/>
    <xf fontId="0" fillId="2" borderId="5" numFmtId="1" xfId="0" applyNumberFormat="1" applyFill="1" applyBorder="1"/>
    <xf fontId="4" fillId="0" borderId="5" numFmtId="0" xfId="0" applyFont="1" applyBorder="1" applyAlignment="1">
      <alignment vertical="center" wrapText="1"/>
    </xf>
    <xf fontId="4" fillId="0" borderId="5" numFmtId="0" xfId="0" applyFont="1" applyBorder="1" applyAlignment="1" quotePrefix="1">
      <alignment vertical="center" wrapText="1"/>
    </xf>
    <xf fontId="4" fillId="3" borderId="5" numFmtId="160" xfId="0" applyNumberFormat="1" applyFont="1" applyFill="1" applyBorder="1" applyAlignment="1">
      <alignment horizontal="right" vertical="center"/>
    </xf>
    <xf fontId="4" fillId="3" borderId="5" numFmtId="4" xfId="0" applyNumberFormat="1" applyFont="1" applyFill="1" applyBorder="1" applyAlignment="1">
      <alignment horizontal="right" vertical="center" wrapText="1"/>
    </xf>
    <xf fontId="4" fillId="3" borderId="5" numFmtId="4" xfId="0" applyNumberFormat="1" applyFont="1" applyFill="1" applyBorder="1" applyAlignment="1">
      <alignment horizontal="right" vertical="center"/>
    </xf>
    <xf fontId="0" fillId="0" borderId="5" numFmtId="0" xfId="0" applyBorder="1" applyAlignment="1">
      <alignment vertical="center" wrapText="1"/>
    </xf>
    <xf fontId="0" fillId="0" borderId="5" numFmtId="0" xfId="0" applyBorder="1" applyAlignment="1" quotePrefix="1">
      <alignment vertical="center" wrapText="1"/>
    </xf>
    <xf fontId="0" fillId="3" borderId="5" numFmtId="160" xfId="0" applyNumberFormat="1" applyFill="1" applyBorder="1" applyAlignment="1">
      <alignment horizontal="right" vertical="center"/>
    </xf>
    <xf fontId="0" fillId="0" borderId="5" numFmtId="160" xfId="0" applyNumberFormat="1" applyBorder="1" applyAlignment="1">
      <alignment horizontal="right" vertical="center"/>
    </xf>
    <xf fontId="0" fillId="0" borderId="5" numFmtId="4" xfId="0" applyNumberFormat="1" applyBorder="1" applyAlignment="1">
      <alignment horizontal="right" vertical="center"/>
    </xf>
    <xf fontId="0" fillId="0" borderId="5" numFmtId="0" xfId="0" applyBorder="1" applyAlignment="1">
      <alignment horizontal="left" vertical="center" wrapText="1"/>
    </xf>
    <xf fontId="0" fillId="2" borderId="5" numFmtId="0" xfId="0" applyFill="1" applyBorder="1" applyAlignment="1">
      <alignment vertical="center" wrapText="1"/>
    </xf>
    <xf fontId="0" fillId="2" borderId="5" numFmtId="0" xfId="0" applyFill="1" applyBorder="1" applyAlignment="1" quotePrefix="1">
      <alignment vertical="center" wrapText="1"/>
    </xf>
    <xf fontId="0" fillId="2" borderId="5" numFmtId="160" xfId="0" applyNumberFormat="1" applyFill="1" applyBorder="1" applyAlignment="1">
      <alignment horizontal="right" vertical="center"/>
    </xf>
    <xf fontId="0" fillId="3" borderId="5" numFmtId="4" xfId="0" applyNumberFormat="1" applyFill="1" applyBorder="1" applyAlignment="1">
      <alignment horizontal="right" vertical="center"/>
    </xf>
    <xf fontId="0" fillId="2" borderId="5" numFmtId="4" xfId="0" applyNumberFormat="1" applyFill="1" applyBorder="1" applyAlignment="1">
      <alignment horizontal="right" vertical="center"/>
    </xf>
    <xf fontId="4" fillId="2" borderId="5" numFmtId="4" xfId="0" applyNumberFormat="1" applyFont="1" applyFill="1" applyBorder="1" applyAlignment="1">
      <alignment horizontal="right" vertical="center"/>
    </xf>
    <xf fontId="4" fillId="3" borderId="5" numFmtId="0" xfId="0" applyFont="1" applyFill="1" applyBorder="1" applyAlignment="1">
      <alignment horizontal="center" vertical="center" wrapText="1"/>
    </xf>
    <xf fontId="4" fillId="3" borderId="5" numFmtId="0" xfId="0" applyFont="1" applyFill="1" applyBorder="1" applyAlignment="1">
      <alignment vertical="center" wrapText="1"/>
    </xf>
    <xf fontId="0" fillId="0" borderId="0" numFmtId="0" xfId="0"/>
    <xf fontId="5" fillId="0" borderId="0" numFmtId="0" xfId="0" applyFont="1" applyAlignment="1">
      <alignment horizontal="center"/>
    </xf>
    <xf fontId="6" fillId="0" borderId="0" numFmtId="0" xfId="0" applyFont="1"/>
    <xf fontId="7" fillId="0" borderId="0" numFmtId="0" xfId="1" applyFont="1" applyAlignment="1">
      <alignment horizontal="left" vertical="top" wrapText="1"/>
    </xf>
    <xf fontId="7" fillId="0" borderId="0" numFmtId="0" xfId="1" applyFont="1" applyAlignment="1">
      <alignment horizontal="right" vertical="top"/>
    </xf>
    <xf fontId="0" fillId="0" borderId="0" numFmtId="0" xfId="0" applyAlignment="1">
      <alignment vertical="top"/>
    </xf>
    <xf fontId="6" fillId="2" borderId="0" numFmtId="2" xfId="0" applyNumberFormat="1" applyFont="1" applyFill="1"/>
    <xf fontId="6" fillId="2" borderId="0" numFmt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80">
      <selection activeCell="L4" activeCellId="0" sqref="L4"/>
    </sheetView>
  </sheetViews>
  <sheetFormatPr defaultRowHeight="13.5"/>
  <cols>
    <col bestFit="1" customWidth="1" min="1" max="1" width="9.42578125"/>
    <col bestFit="1" customWidth="1" min="2" max="2" width="6"/>
    <col bestFit="1" customWidth="1" min="3" max="3" width="5.85546875"/>
    <col bestFit="1" customWidth="1" min="4" max="4" width="33"/>
    <col bestFit="1" customWidth="1" min="5" max="5" style="1" width="47.140625"/>
    <col bestFit="1" customWidth="1" min="6" max="6" style="1" width="27.28515625"/>
    <col bestFit="1" customWidth="1" min="7" max="7" width="12.85546875"/>
    <col bestFit="1" customWidth="1" min="8" max="8" style="1" width="14.140625"/>
    <col bestFit="1" customWidth="1" min="9" max="9" style="1" width="12.28515625"/>
    <col bestFit="1" customWidth="1" min="10" max="10" style="1" width="11"/>
    <col bestFit="1" customWidth="1" min="11" max="11" style="2" width="13.140625"/>
    <col bestFit="1" customWidth="1" min="12" max="12" style="2" width="15.140625"/>
    <col bestFit="1" customWidth="1" min="13" max="13" style="2" width="10.28515625"/>
    <col bestFit="1" min="14" max="14" style="2" width="9.140625"/>
    <col bestFit="1" min="15" max="18" style="1" width="9.140625"/>
  </cols>
  <sheetData>
    <row r="1" ht="11.25" customHeight="1">
      <c r="A1" s="1"/>
      <c r="B1" s="1"/>
      <c r="C1" s="1"/>
      <c r="D1" s="1"/>
      <c r="G1" s="3"/>
      <c r="H1" s="3"/>
      <c r="I1" s="3"/>
      <c r="J1" s="3"/>
    </row>
    <row r="2" ht="38.25" customHeight="1">
      <c r="A2" s="1"/>
      <c r="B2" s="1"/>
      <c r="C2" s="1"/>
      <c r="D2" s="1"/>
      <c r="G2" s="4"/>
      <c r="H2" s="4"/>
      <c r="I2" s="4"/>
      <c r="J2" s="5" t="s">
        <v>0</v>
      </c>
      <c r="K2" s="5"/>
      <c r="L2" s="5"/>
      <c r="M2" s="5"/>
      <c r="N2" s="5"/>
    </row>
    <row r="3" ht="9.75" customHeight="1">
      <c r="A3" s="1"/>
      <c r="B3" s="1"/>
      <c r="C3" s="1"/>
      <c r="D3" s="1"/>
      <c r="G3" s="4"/>
      <c r="H3" s="4"/>
      <c r="I3" s="4"/>
      <c r="J3" s="5"/>
      <c r="K3" s="5"/>
      <c r="L3" s="5"/>
      <c r="M3" s="5"/>
      <c r="N3" s="5"/>
    </row>
    <row r="4">
      <c r="A4" s="1"/>
      <c r="B4" s="1"/>
      <c r="C4" s="1"/>
      <c r="D4" s="1"/>
      <c r="G4" s="1"/>
      <c r="K4" s="2"/>
      <c r="L4" s="2"/>
      <c r="M4" s="2"/>
      <c r="N4" s="2"/>
    </row>
    <row r="5" ht="19.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>
      <c r="A6" s="1"/>
      <c r="B6" s="1"/>
      <c r="C6" s="1"/>
      <c r="D6" s="1"/>
      <c r="G6" s="1"/>
    </row>
    <row r="7">
      <c r="A7" s="7" t="s">
        <v>2</v>
      </c>
      <c r="B7" s="1"/>
      <c r="C7" s="1"/>
      <c r="D7" s="1"/>
      <c r="G7" s="1"/>
    </row>
    <row r="8" ht="12.75" customHeight="1">
      <c r="A8" s="8" t="s">
        <v>3</v>
      </c>
      <c r="B8" s="8" t="s">
        <v>4</v>
      </c>
      <c r="C8" s="8" t="s">
        <v>5</v>
      </c>
      <c r="D8" s="9" t="s">
        <v>6</v>
      </c>
      <c r="E8" s="10" t="s">
        <v>7</v>
      </c>
      <c r="F8" s="11" t="s">
        <v>8</v>
      </c>
      <c r="G8" s="12" t="s">
        <v>9</v>
      </c>
      <c r="H8" s="13"/>
      <c r="I8" s="13"/>
      <c r="J8" s="14"/>
      <c r="K8" s="15" t="s">
        <v>10</v>
      </c>
      <c r="L8" s="15"/>
      <c r="M8" s="15"/>
      <c r="N8" s="15"/>
    </row>
    <row r="9" ht="12.75" customHeight="1">
      <c r="A9" s="16"/>
      <c r="B9" s="16"/>
      <c r="C9" s="16"/>
      <c r="D9" s="17"/>
      <c r="E9" s="18"/>
      <c r="F9" s="19"/>
      <c r="G9" s="20" t="s">
        <v>11</v>
      </c>
      <c r="H9" s="10" t="s">
        <v>12</v>
      </c>
      <c r="I9" s="21" t="s">
        <v>13</v>
      </c>
      <c r="J9" s="22"/>
      <c r="K9" s="23" t="s">
        <v>11</v>
      </c>
      <c r="L9" s="24" t="s">
        <v>12</v>
      </c>
      <c r="M9" s="24" t="s">
        <v>13</v>
      </c>
      <c r="N9" s="24"/>
    </row>
    <row r="10" ht="54">
      <c r="A10" s="25"/>
      <c r="B10" s="25"/>
      <c r="C10" s="25"/>
      <c r="D10" s="26"/>
      <c r="E10" s="27"/>
      <c r="F10" s="28"/>
      <c r="G10" s="29"/>
      <c r="H10" s="27"/>
      <c r="I10" s="30" t="s">
        <v>14</v>
      </c>
      <c r="J10" s="30" t="s">
        <v>15</v>
      </c>
      <c r="K10" s="23"/>
      <c r="L10" s="24"/>
      <c r="M10" s="24" t="s">
        <v>14</v>
      </c>
      <c r="N10" s="24" t="s">
        <v>15</v>
      </c>
    </row>
    <row r="11">
      <c r="A11" s="31">
        <v>1</v>
      </c>
      <c r="B11" s="31">
        <v>2</v>
      </c>
      <c r="C11" s="31">
        <v>3</v>
      </c>
      <c r="D11" s="31">
        <v>4</v>
      </c>
      <c r="E11" s="32">
        <v>5</v>
      </c>
      <c r="F11" s="32">
        <v>6</v>
      </c>
      <c r="G11" s="33">
        <v>7</v>
      </c>
      <c r="H11" s="32">
        <v>8</v>
      </c>
      <c r="I11" s="32">
        <v>9</v>
      </c>
      <c r="J11" s="32">
        <v>10</v>
      </c>
      <c r="K11" s="34">
        <v>11</v>
      </c>
      <c r="L11" s="35">
        <v>12</v>
      </c>
      <c r="M11" s="35">
        <v>13</v>
      </c>
      <c r="N11" s="35">
        <v>14</v>
      </c>
    </row>
    <row r="12">
      <c r="A12" s="36" t="s">
        <v>16</v>
      </c>
      <c r="B12" s="36" t="s">
        <v>17</v>
      </c>
      <c r="C12" s="36" t="s">
        <v>17</v>
      </c>
      <c r="D12" s="37" t="s">
        <v>18</v>
      </c>
      <c r="E12" s="37" t="s">
        <v>17</v>
      </c>
      <c r="F12" s="37" t="s">
        <v>17</v>
      </c>
      <c r="G12" s="38">
        <f>G13</f>
        <v>19922350</v>
      </c>
      <c r="H12" s="38">
        <f>H13</f>
        <v>19807634</v>
      </c>
      <c r="I12" s="38">
        <f t="shared" ref="I12:J12" si="0">I13</f>
        <v>114716</v>
      </c>
      <c r="J12" s="38">
        <f t="shared" si="0"/>
        <v>84716</v>
      </c>
      <c r="K12" s="39">
        <f>K13</f>
        <v>9968400.040000001</v>
      </c>
      <c r="L12" s="39">
        <f t="shared" ref="L12:N12" si="1">L13</f>
        <v>10063759.4</v>
      </c>
      <c r="M12" s="39">
        <f t="shared" si="1"/>
        <v>-95359.360000000001</v>
      </c>
      <c r="N12" s="39">
        <f t="shared" si="1"/>
        <v>0</v>
      </c>
    </row>
    <row r="13">
      <c r="A13" s="36" t="s">
        <v>19</v>
      </c>
      <c r="B13" s="36" t="s">
        <v>17</v>
      </c>
      <c r="C13" s="36" t="s">
        <v>17</v>
      </c>
      <c r="D13" s="37" t="s">
        <v>18</v>
      </c>
      <c r="E13" s="37" t="s">
        <v>17</v>
      </c>
      <c r="F13" s="37" t="s">
        <v>17</v>
      </c>
      <c r="G13" s="38">
        <f t="shared" ref="G13:G76" si="2">H13+I13</f>
        <v>19922350</v>
      </c>
      <c r="H13" s="38">
        <f>H14+H15+H16+H17+H18+H19+H20+H21+H22+H23+H24+H25+H26+H27+H28+H29+H30+H31+H32+H33+H34+H35+H36+H37+H38+H40+H41+H42+H43+H44+H45+H46+H47+H48+H49+H39+H50+H51+H52+H53+H54+H55+H56+H57+H58+H59</f>
        <v>19807634</v>
      </c>
      <c r="I13" s="38">
        <f t="shared" ref="I13:J13" si="3">I14+I15+I16+I17+I18+I19+I20+I21+I22+I23+I24+I25+I26+I27+I28+I29+I30+I31+I32+I33+I34+I35+I36+I37+I38+I40+I41+I42+I43+I44+I45+I46+I47+I48+I49+I50+I51+I52+I53+I54+I55+I56+I57+I58+I59</f>
        <v>114716</v>
      </c>
      <c r="J13" s="38">
        <f t="shared" si="3"/>
        <v>84716</v>
      </c>
      <c r="K13" s="39">
        <f t="shared" ref="K13:K76" si="4">L13+M13</f>
        <v>9968400.040000001</v>
      </c>
      <c r="L13" s="40">
        <f>L14+L15+L16+L17+L18+L19+L20+L21+L22+L23+L24+L25+L26+L27+L28+L29+L30+L31+L32+L33+L34+L35+L36+L37+L38+L40+L41+L42+L43+L44+L45+L46+L47+L48+L49+L50+L51+L52+L53+L54+L55+L56+L57+L58+L59+L39</f>
        <v>10063759.4</v>
      </c>
      <c r="M13" s="40">
        <f t="shared" ref="M13:N13" si="5">M14+M15+M16+M17+M18+M19+M20+M21+M22+M23+M24+M25+M26+M27+M28+M29+M30+M31+M32+M33+M34+M35+M36+M37+M38+M40+M41+M42+M43+M44+M45+M46+M47+M48+M49+M50+M51+M52+M53+M54+M55+M56+M57+M58+M59</f>
        <v>-95359.360000000001</v>
      </c>
      <c r="N13" s="40">
        <f t="shared" si="5"/>
        <v>0</v>
      </c>
    </row>
    <row r="14" ht="81">
      <c r="A14" s="41" t="s">
        <v>20</v>
      </c>
      <c r="B14" s="41" t="s">
        <v>21</v>
      </c>
      <c r="C14" s="41" t="s">
        <v>22</v>
      </c>
      <c r="D14" s="42" t="s">
        <v>23</v>
      </c>
      <c r="E14" s="42" t="s">
        <v>24</v>
      </c>
      <c r="F14" s="42" t="s">
        <v>25</v>
      </c>
      <c r="G14" s="43">
        <f t="shared" si="2"/>
        <v>195000</v>
      </c>
      <c r="H14" s="44">
        <v>195000</v>
      </c>
      <c r="I14" s="44">
        <v>0</v>
      </c>
      <c r="J14" s="44">
        <v>0</v>
      </c>
      <c r="K14" s="39">
        <f t="shared" si="4"/>
        <v>0</v>
      </c>
      <c r="L14" s="45"/>
      <c r="M14" s="45"/>
      <c r="N14" s="45"/>
    </row>
    <row r="15" ht="54">
      <c r="A15" s="41" t="s">
        <v>26</v>
      </c>
      <c r="B15" s="41" t="s">
        <v>27</v>
      </c>
      <c r="C15" s="41" t="s">
        <v>28</v>
      </c>
      <c r="D15" s="42" t="s">
        <v>29</v>
      </c>
      <c r="E15" s="42" t="s">
        <v>30</v>
      </c>
      <c r="F15" s="42" t="s">
        <v>31</v>
      </c>
      <c r="G15" s="43">
        <f t="shared" si="2"/>
        <v>55000</v>
      </c>
      <c r="H15" s="44">
        <v>55000</v>
      </c>
      <c r="I15" s="44">
        <v>0</v>
      </c>
      <c r="J15" s="44">
        <v>0</v>
      </c>
      <c r="K15" s="39">
        <f t="shared" si="4"/>
        <v>0</v>
      </c>
      <c r="L15" s="45">
        <v>0</v>
      </c>
      <c r="M15" s="45"/>
      <c r="N15" s="45"/>
    </row>
    <row r="16" ht="40.5">
      <c r="A16" s="41" t="s">
        <v>26</v>
      </c>
      <c r="B16" s="41" t="s">
        <v>27</v>
      </c>
      <c r="C16" s="41" t="s">
        <v>28</v>
      </c>
      <c r="D16" s="42" t="s">
        <v>29</v>
      </c>
      <c r="E16" s="42" t="s">
        <v>32</v>
      </c>
      <c r="F16" s="42" t="s">
        <v>33</v>
      </c>
      <c r="G16" s="43">
        <f t="shared" si="2"/>
        <v>215000</v>
      </c>
      <c r="H16" s="44">
        <v>215000</v>
      </c>
      <c r="I16" s="44">
        <v>0</v>
      </c>
      <c r="J16" s="44">
        <v>0</v>
      </c>
      <c r="K16" s="39">
        <f t="shared" si="4"/>
        <v>15099.370000000001</v>
      </c>
      <c r="L16" s="45">
        <v>15099.370000000001</v>
      </c>
      <c r="M16" s="45"/>
      <c r="N16" s="45"/>
    </row>
    <row r="17" ht="40.5">
      <c r="A17" s="41" t="s">
        <v>26</v>
      </c>
      <c r="B17" s="41" t="s">
        <v>27</v>
      </c>
      <c r="C17" s="41" t="s">
        <v>28</v>
      </c>
      <c r="D17" s="42" t="s">
        <v>29</v>
      </c>
      <c r="E17" s="42" t="s">
        <v>34</v>
      </c>
      <c r="F17" s="42" t="s">
        <v>35</v>
      </c>
      <c r="G17" s="43">
        <f t="shared" si="2"/>
        <v>35000</v>
      </c>
      <c r="H17" s="44">
        <v>35000</v>
      </c>
      <c r="I17" s="44">
        <v>0</v>
      </c>
      <c r="J17" s="44">
        <v>0</v>
      </c>
      <c r="K17" s="39">
        <f t="shared" si="4"/>
        <v>0</v>
      </c>
      <c r="L17" s="45"/>
      <c r="M17" s="45"/>
      <c r="N17" s="45"/>
    </row>
    <row r="18" ht="40.5">
      <c r="A18" s="41" t="s">
        <v>26</v>
      </c>
      <c r="B18" s="41" t="s">
        <v>27</v>
      </c>
      <c r="C18" s="41" t="s">
        <v>28</v>
      </c>
      <c r="D18" s="42" t="s">
        <v>29</v>
      </c>
      <c r="E18" s="42" t="s">
        <v>36</v>
      </c>
      <c r="F18" s="42" t="s">
        <v>37</v>
      </c>
      <c r="G18" s="43">
        <f t="shared" si="2"/>
        <v>89000</v>
      </c>
      <c r="H18" s="44">
        <v>89000</v>
      </c>
      <c r="I18" s="44">
        <v>0</v>
      </c>
      <c r="J18" s="44">
        <v>0</v>
      </c>
      <c r="K18" s="39">
        <f t="shared" si="4"/>
        <v>18751.360000000001</v>
      </c>
      <c r="L18" s="45">
        <v>18751.360000000001</v>
      </c>
      <c r="M18" s="45"/>
      <c r="N18" s="45"/>
    </row>
    <row r="19" ht="40.5">
      <c r="A19" s="41" t="s">
        <v>26</v>
      </c>
      <c r="B19" s="41" t="s">
        <v>27</v>
      </c>
      <c r="C19" s="41" t="s">
        <v>28</v>
      </c>
      <c r="D19" s="42" t="s">
        <v>29</v>
      </c>
      <c r="E19" s="42" t="s">
        <v>38</v>
      </c>
      <c r="F19" s="42" t="s">
        <v>39</v>
      </c>
      <c r="G19" s="43">
        <f t="shared" si="2"/>
        <v>287000</v>
      </c>
      <c r="H19" s="44">
        <v>287000</v>
      </c>
      <c r="I19" s="44">
        <v>0</v>
      </c>
      <c r="J19" s="44">
        <v>0</v>
      </c>
      <c r="K19" s="39">
        <f t="shared" si="4"/>
        <v>0</v>
      </c>
      <c r="L19" s="45"/>
      <c r="M19" s="45"/>
      <c r="N19" s="45"/>
    </row>
    <row r="20" ht="40.5">
      <c r="A20" s="41" t="s">
        <v>26</v>
      </c>
      <c r="B20" s="41" t="s">
        <v>27</v>
      </c>
      <c r="C20" s="41" t="s">
        <v>28</v>
      </c>
      <c r="D20" s="42" t="s">
        <v>29</v>
      </c>
      <c r="E20" s="42" t="s">
        <v>40</v>
      </c>
      <c r="F20" s="42" t="s">
        <v>41</v>
      </c>
      <c r="G20" s="43">
        <f t="shared" si="2"/>
        <v>20000</v>
      </c>
      <c r="H20" s="44">
        <v>20000</v>
      </c>
      <c r="I20" s="44">
        <v>0</v>
      </c>
      <c r="J20" s="44">
        <v>0</v>
      </c>
      <c r="K20" s="39">
        <f t="shared" si="4"/>
        <v>345</v>
      </c>
      <c r="L20" s="45">
        <v>345</v>
      </c>
      <c r="M20" s="45"/>
      <c r="N20" s="45"/>
    </row>
    <row r="21" ht="40.5">
      <c r="A21" s="41" t="s">
        <v>26</v>
      </c>
      <c r="B21" s="41" t="s">
        <v>27</v>
      </c>
      <c r="C21" s="41" t="s">
        <v>28</v>
      </c>
      <c r="D21" s="42" t="s">
        <v>29</v>
      </c>
      <c r="E21" s="42" t="s">
        <v>42</v>
      </c>
      <c r="F21" s="42" t="s">
        <v>43</v>
      </c>
      <c r="G21" s="43">
        <f t="shared" si="2"/>
        <v>0</v>
      </c>
      <c r="H21" s="44">
        <v>0</v>
      </c>
      <c r="I21" s="44">
        <v>0</v>
      </c>
      <c r="J21" s="44">
        <v>0</v>
      </c>
      <c r="K21" s="39">
        <f t="shared" si="4"/>
        <v>0</v>
      </c>
      <c r="L21" s="45"/>
      <c r="M21" s="45"/>
      <c r="N21" s="45"/>
    </row>
    <row r="22" ht="54">
      <c r="A22" s="41" t="s">
        <v>26</v>
      </c>
      <c r="B22" s="41" t="s">
        <v>27</v>
      </c>
      <c r="C22" s="41" t="s">
        <v>28</v>
      </c>
      <c r="D22" s="42" t="s">
        <v>29</v>
      </c>
      <c r="E22" s="42" t="s">
        <v>44</v>
      </c>
      <c r="F22" s="42" t="s">
        <v>45</v>
      </c>
      <c r="G22" s="43">
        <f t="shared" si="2"/>
        <v>0</v>
      </c>
      <c r="H22" s="44">
        <f>5000-5000</f>
        <v>0</v>
      </c>
      <c r="I22" s="44">
        <v>0</v>
      </c>
      <c r="J22" s="44">
        <v>0</v>
      </c>
      <c r="K22" s="39">
        <f t="shared" si="4"/>
        <v>0</v>
      </c>
      <c r="L22" s="45"/>
      <c r="M22" s="45"/>
      <c r="N22" s="45"/>
    </row>
    <row r="23" ht="40.5">
      <c r="A23" s="41" t="s">
        <v>26</v>
      </c>
      <c r="B23" s="41" t="s">
        <v>27</v>
      </c>
      <c r="C23" s="41" t="s">
        <v>28</v>
      </c>
      <c r="D23" s="42" t="s">
        <v>29</v>
      </c>
      <c r="E23" s="42" t="s">
        <v>46</v>
      </c>
      <c r="F23" s="42" t="s">
        <v>47</v>
      </c>
      <c r="G23" s="43">
        <f t="shared" si="2"/>
        <v>0</v>
      </c>
      <c r="H23" s="44">
        <f>300000-200000-100000</f>
        <v>0</v>
      </c>
      <c r="I23" s="44">
        <v>0</v>
      </c>
      <c r="J23" s="44">
        <v>0</v>
      </c>
      <c r="K23" s="39">
        <f t="shared" si="4"/>
        <v>0</v>
      </c>
      <c r="L23" s="45"/>
      <c r="M23" s="45"/>
      <c r="N23" s="45"/>
    </row>
    <row r="24" ht="40.5">
      <c r="A24" s="41" t="s">
        <v>48</v>
      </c>
      <c r="B24" s="41" t="s">
        <v>49</v>
      </c>
      <c r="C24" s="41" t="s">
        <v>50</v>
      </c>
      <c r="D24" s="42" t="s">
        <v>51</v>
      </c>
      <c r="E24" s="42" t="s">
        <v>52</v>
      </c>
      <c r="F24" s="42" t="s">
        <v>53</v>
      </c>
      <c r="G24" s="43">
        <f t="shared" si="2"/>
        <v>218350</v>
      </c>
      <c r="H24" s="44">
        <v>218350</v>
      </c>
      <c r="I24" s="44">
        <v>0</v>
      </c>
      <c r="J24" s="44">
        <v>0</v>
      </c>
      <c r="K24" s="39">
        <f t="shared" si="4"/>
        <v>68350</v>
      </c>
      <c r="L24" s="45">
        <v>68350</v>
      </c>
      <c r="M24" s="45"/>
      <c r="N24" s="45"/>
    </row>
    <row r="25" ht="54">
      <c r="A25" s="41" t="s">
        <v>48</v>
      </c>
      <c r="B25" s="41" t="s">
        <v>49</v>
      </c>
      <c r="C25" s="41" t="s">
        <v>50</v>
      </c>
      <c r="D25" s="42" t="s">
        <v>51</v>
      </c>
      <c r="E25" s="42" t="s">
        <v>54</v>
      </c>
      <c r="F25" s="42" t="s">
        <v>55</v>
      </c>
      <c r="G25" s="43">
        <f t="shared" si="2"/>
        <v>2170000</v>
      </c>
      <c r="H25" s="44">
        <f>1617000+553000</f>
        <v>2170000</v>
      </c>
      <c r="I25" s="44">
        <v>0</v>
      </c>
      <c r="J25" s="44">
        <v>0</v>
      </c>
      <c r="K25" s="39">
        <f t="shared" si="4"/>
        <v>1678354.22</v>
      </c>
      <c r="L25" s="45">
        <v>1678354.22</v>
      </c>
      <c r="M25" s="45"/>
      <c r="N25" s="45"/>
    </row>
    <row r="26" ht="54">
      <c r="A26" s="41" t="s">
        <v>56</v>
      </c>
      <c r="B26" s="41" t="s">
        <v>57</v>
      </c>
      <c r="C26" s="41" t="s">
        <v>58</v>
      </c>
      <c r="D26" s="42" t="s">
        <v>59</v>
      </c>
      <c r="E26" s="42" t="s">
        <v>52</v>
      </c>
      <c r="F26" s="42" t="s">
        <v>60</v>
      </c>
      <c r="G26" s="43">
        <f t="shared" si="2"/>
        <v>50000</v>
      </c>
      <c r="H26" s="44">
        <f>90000-40000</f>
        <v>50000</v>
      </c>
      <c r="I26" s="44">
        <v>0</v>
      </c>
      <c r="J26" s="44">
        <v>0</v>
      </c>
      <c r="K26" s="39">
        <f t="shared" si="4"/>
        <v>0</v>
      </c>
      <c r="L26" s="45"/>
      <c r="M26" s="45"/>
      <c r="N26" s="45"/>
    </row>
    <row r="27" ht="54">
      <c r="A27" s="41" t="s">
        <v>56</v>
      </c>
      <c r="B27" s="41" t="s">
        <v>57</v>
      </c>
      <c r="C27" s="41" t="s">
        <v>58</v>
      </c>
      <c r="D27" s="42" t="s">
        <v>59</v>
      </c>
      <c r="E27" s="42" t="s">
        <v>54</v>
      </c>
      <c r="F27" s="42" t="s">
        <v>55</v>
      </c>
      <c r="G27" s="43">
        <f t="shared" si="2"/>
        <v>590000</v>
      </c>
      <c r="H27" s="44">
        <f>803000+40000-253000</f>
        <v>590000</v>
      </c>
      <c r="I27" s="44">
        <f>300000-300000</f>
        <v>0</v>
      </c>
      <c r="J27" s="44">
        <f>300000-300000</f>
        <v>0</v>
      </c>
      <c r="K27" s="39">
        <f t="shared" si="4"/>
        <v>289737.19</v>
      </c>
      <c r="L27" s="45">
        <v>289737.19</v>
      </c>
      <c r="M27" s="45"/>
      <c r="N27" s="45"/>
    </row>
    <row r="28" ht="54">
      <c r="A28" s="41" t="s">
        <v>61</v>
      </c>
      <c r="B28" s="41" t="s">
        <v>62</v>
      </c>
      <c r="C28" s="41" t="s">
        <v>63</v>
      </c>
      <c r="D28" s="42" t="s">
        <v>64</v>
      </c>
      <c r="E28" s="42" t="s">
        <v>65</v>
      </c>
      <c r="F28" s="42" t="s">
        <v>66</v>
      </c>
      <c r="G28" s="43">
        <f t="shared" si="2"/>
        <v>0</v>
      </c>
      <c r="H28" s="44">
        <v>0</v>
      </c>
      <c r="I28" s="44">
        <v>0</v>
      </c>
      <c r="J28" s="44">
        <v>0</v>
      </c>
      <c r="K28" s="39">
        <f t="shared" si="4"/>
        <v>0</v>
      </c>
      <c r="L28" s="45"/>
      <c r="M28" s="45"/>
      <c r="N28" s="45"/>
    </row>
    <row r="29" ht="54">
      <c r="A29" s="41" t="s">
        <v>67</v>
      </c>
      <c r="B29" s="41" t="s">
        <v>68</v>
      </c>
      <c r="C29" s="41" t="s">
        <v>63</v>
      </c>
      <c r="D29" s="42" t="s">
        <v>69</v>
      </c>
      <c r="E29" s="42" t="s">
        <v>65</v>
      </c>
      <c r="F29" s="42" t="s">
        <v>66</v>
      </c>
      <c r="G29" s="43">
        <f t="shared" si="2"/>
        <v>0</v>
      </c>
      <c r="H29" s="44">
        <v>0</v>
      </c>
      <c r="I29" s="44">
        <v>0</v>
      </c>
      <c r="J29" s="44">
        <v>0</v>
      </c>
      <c r="K29" s="39">
        <f t="shared" si="4"/>
        <v>0</v>
      </c>
      <c r="L29" s="45"/>
      <c r="M29" s="45"/>
      <c r="N29" s="45"/>
    </row>
    <row r="30" ht="67.5">
      <c r="A30" s="41" t="s">
        <v>70</v>
      </c>
      <c r="B30" s="41" t="s">
        <v>71</v>
      </c>
      <c r="C30" s="41" t="s">
        <v>72</v>
      </c>
      <c r="D30" s="42" t="s">
        <v>73</v>
      </c>
      <c r="E30" s="42" t="s">
        <v>74</v>
      </c>
      <c r="F30" s="42" t="s">
        <v>75</v>
      </c>
      <c r="G30" s="43">
        <f t="shared" si="2"/>
        <v>38900</v>
      </c>
      <c r="H30" s="44">
        <v>38900</v>
      </c>
      <c r="I30" s="44">
        <v>0</v>
      </c>
      <c r="J30" s="44">
        <v>0</v>
      </c>
      <c r="K30" s="39">
        <f t="shared" si="4"/>
        <v>7100</v>
      </c>
      <c r="L30" s="45">
        <v>7100</v>
      </c>
      <c r="M30" s="45"/>
      <c r="N30" s="45"/>
    </row>
    <row r="31" ht="54">
      <c r="A31" s="41" t="s">
        <v>76</v>
      </c>
      <c r="B31" s="41" t="s">
        <v>77</v>
      </c>
      <c r="C31" s="41" t="s">
        <v>78</v>
      </c>
      <c r="D31" s="42" t="s">
        <v>79</v>
      </c>
      <c r="E31" s="42" t="s">
        <v>80</v>
      </c>
      <c r="F31" s="42" t="s">
        <v>81</v>
      </c>
      <c r="G31" s="43">
        <f t="shared" si="2"/>
        <v>50000</v>
      </c>
      <c r="H31" s="44">
        <f>40000-20000</f>
        <v>20000</v>
      </c>
      <c r="I31" s="44">
        <v>30000</v>
      </c>
      <c r="J31" s="44">
        <v>0</v>
      </c>
      <c r="K31" s="39">
        <f t="shared" si="4"/>
        <v>780</v>
      </c>
      <c r="L31" s="45">
        <v>780</v>
      </c>
      <c r="M31" s="45"/>
      <c r="N31" s="45"/>
    </row>
    <row r="32" ht="94.5">
      <c r="A32" s="41" t="s">
        <v>82</v>
      </c>
      <c r="B32" s="41" t="s">
        <v>83</v>
      </c>
      <c r="C32" s="41" t="s">
        <v>84</v>
      </c>
      <c r="D32" s="42" t="s">
        <v>85</v>
      </c>
      <c r="E32" s="42" t="s">
        <v>86</v>
      </c>
      <c r="F32" s="42" t="s">
        <v>87</v>
      </c>
      <c r="G32" s="43">
        <f t="shared" si="2"/>
        <v>200000</v>
      </c>
      <c r="H32" s="44">
        <v>200000</v>
      </c>
      <c r="I32" s="44">
        <v>0</v>
      </c>
      <c r="J32" s="44">
        <v>0</v>
      </c>
      <c r="K32" s="39">
        <f t="shared" si="4"/>
        <v>158847.26999999999</v>
      </c>
      <c r="L32" s="45">
        <v>158847.26999999999</v>
      </c>
      <c r="M32" s="45"/>
      <c r="N32" s="45"/>
    </row>
    <row r="33" ht="81">
      <c r="A33" s="41" t="s">
        <v>88</v>
      </c>
      <c r="B33" s="41" t="s">
        <v>89</v>
      </c>
      <c r="C33" s="41" t="s">
        <v>90</v>
      </c>
      <c r="D33" s="42" t="s">
        <v>91</v>
      </c>
      <c r="E33" s="42" t="s">
        <v>92</v>
      </c>
      <c r="F33" s="42" t="s">
        <v>93</v>
      </c>
      <c r="G33" s="43">
        <f t="shared" si="2"/>
        <v>11000</v>
      </c>
      <c r="H33" s="44">
        <v>11000</v>
      </c>
      <c r="I33" s="44">
        <v>0</v>
      </c>
      <c r="J33" s="44">
        <v>0</v>
      </c>
      <c r="K33" s="39">
        <f t="shared" si="4"/>
        <v>11000</v>
      </c>
      <c r="L33" s="45">
        <v>11000</v>
      </c>
      <c r="M33" s="45"/>
      <c r="N33" s="45"/>
    </row>
    <row r="34" ht="54">
      <c r="A34" s="41" t="s">
        <v>94</v>
      </c>
      <c r="B34" s="41" t="s">
        <v>95</v>
      </c>
      <c r="C34" s="41" t="s">
        <v>96</v>
      </c>
      <c r="D34" s="42" t="s">
        <v>97</v>
      </c>
      <c r="E34" s="42" t="s">
        <v>98</v>
      </c>
      <c r="F34" s="42" t="s">
        <v>99</v>
      </c>
      <c r="G34" s="43">
        <f t="shared" si="2"/>
        <v>58826.970000000001</v>
      </c>
      <c r="H34" s="44">
        <f>103000-44173.03</f>
        <v>58826.970000000001</v>
      </c>
      <c r="I34" s="44">
        <v>0</v>
      </c>
      <c r="J34" s="44">
        <v>0</v>
      </c>
      <c r="K34" s="39">
        <f t="shared" si="4"/>
        <v>58031.970000000001</v>
      </c>
      <c r="L34" s="45">
        <v>58031.970000000001</v>
      </c>
      <c r="M34" s="45"/>
      <c r="N34" s="45"/>
    </row>
    <row r="35" ht="40.5">
      <c r="A35" s="41" t="s">
        <v>100</v>
      </c>
      <c r="B35" s="41" t="s">
        <v>101</v>
      </c>
      <c r="C35" s="41" t="s">
        <v>102</v>
      </c>
      <c r="D35" s="42" t="s">
        <v>103</v>
      </c>
      <c r="E35" s="42" t="s">
        <v>92</v>
      </c>
      <c r="F35" s="42" t="s">
        <v>93</v>
      </c>
      <c r="G35" s="43">
        <f t="shared" si="2"/>
        <v>1369173.03</v>
      </c>
      <c r="H35" s="44">
        <f>1050000+49173.03+270000</f>
        <v>1369173.03</v>
      </c>
      <c r="I35" s="44">
        <v>0</v>
      </c>
      <c r="J35" s="44">
        <v>0</v>
      </c>
      <c r="K35" s="39">
        <f t="shared" si="4"/>
        <v>990220</v>
      </c>
      <c r="L35" s="45">
        <v>990220</v>
      </c>
      <c r="M35" s="45"/>
      <c r="N35" s="45"/>
    </row>
    <row r="36" ht="40.5">
      <c r="A36" s="41" t="s">
        <v>104</v>
      </c>
      <c r="B36" s="41" t="s">
        <v>105</v>
      </c>
      <c r="C36" s="41" t="s">
        <v>106</v>
      </c>
      <c r="D36" s="42" t="s">
        <v>107</v>
      </c>
      <c r="E36" s="42" t="s">
        <v>108</v>
      </c>
      <c r="F36" s="42" t="s">
        <v>109</v>
      </c>
      <c r="G36" s="43">
        <f t="shared" si="2"/>
        <v>75000</v>
      </c>
      <c r="H36" s="44">
        <v>75000</v>
      </c>
      <c r="I36" s="44">
        <v>0</v>
      </c>
      <c r="J36" s="44">
        <v>0</v>
      </c>
      <c r="K36" s="39">
        <f t="shared" si="4"/>
        <v>6772.5</v>
      </c>
      <c r="L36" s="45">
        <v>6772.5</v>
      </c>
      <c r="M36" s="45"/>
      <c r="N36" s="45"/>
    </row>
    <row r="37" ht="40.5">
      <c r="A37" s="41" t="s">
        <v>110</v>
      </c>
      <c r="B37" s="41" t="s">
        <v>111</v>
      </c>
      <c r="C37" s="41" t="s">
        <v>106</v>
      </c>
      <c r="D37" s="42" t="s">
        <v>112</v>
      </c>
      <c r="E37" s="42" t="s">
        <v>108</v>
      </c>
      <c r="F37" s="42" t="s">
        <v>109</v>
      </c>
      <c r="G37" s="43">
        <f t="shared" si="2"/>
        <v>70000</v>
      </c>
      <c r="H37" s="44">
        <v>70000</v>
      </c>
      <c r="I37" s="44">
        <v>0</v>
      </c>
      <c r="J37" s="44">
        <v>0</v>
      </c>
      <c r="K37" s="39">
        <f t="shared" si="4"/>
        <v>2773.3899999999999</v>
      </c>
      <c r="L37" s="45">
        <v>2773.3899999999999</v>
      </c>
      <c r="M37" s="45"/>
      <c r="N37" s="45"/>
    </row>
    <row r="38" ht="54">
      <c r="A38" s="41" t="s">
        <v>113</v>
      </c>
      <c r="B38" s="41" t="s">
        <v>114</v>
      </c>
      <c r="C38" s="41" t="s">
        <v>115</v>
      </c>
      <c r="D38" s="42" t="s">
        <v>116</v>
      </c>
      <c r="E38" s="42" t="s">
        <v>117</v>
      </c>
      <c r="F38" s="42" t="s">
        <v>118</v>
      </c>
      <c r="G38" s="43">
        <f t="shared" si="2"/>
        <v>6112100</v>
      </c>
      <c r="H38" s="44">
        <f>5052100+600000+460000</f>
        <v>6112100</v>
      </c>
      <c r="I38" s="44">
        <v>0</v>
      </c>
      <c r="J38" s="44">
        <v>0</v>
      </c>
      <c r="K38" s="39">
        <f t="shared" si="4"/>
        <v>4725479.9400000004</v>
      </c>
      <c r="L38" s="45">
        <v>4725479.9400000004</v>
      </c>
      <c r="M38" s="45"/>
      <c r="N38" s="45"/>
    </row>
    <row r="39" ht="54">
      <c r="A39" s="41" t="s">
        <v>113</v>
      </c>
      <c r="B39" s="41" t="s">
        <v>114</v>
      </c>
      <c r="C39" s="41" t="s">
        <v>115</v>
      </c>
      <c r="D39" s="42" t="s">
        <v>116</v>
      </c>
      <c r="E39" s="42" t="s">
        <v>119</v>
      </c>
      <c r="F39" s="42" t="s">
        <v>120</v>
      </c>
      <c r="G39" s="43">
        <f t="shared" si="2"/>
        <v>17900</v>
      </c>
      <c r="H39" s="44">
        <v>17900</v>
      </c>
      <c r="I39" s="44"/>
      <c r="J39" s="44"/>
      <c r="K39" s="39"/>
      <c r="L39" s="45"/>
      <c r="M39" s="45"/>
      <c r="N39" s="45"/>
    </row>
    <row r="40" ht="40.5">
      <c r="A40" s="41" t="s">
        <v>121</v>
      </c>
      <c r="B40" s="41" t="s">
        <v>122</v>
      </c>
      <c r="C40" s="41" t="s">
        <v>115</v>
      </c>
      <c r="D40" s="42" t="s">
        <v>123</v>
      </c>
      <c r="E40" s="42" t="s">
        <v>119</v>
      </c>
      <c r="F40" s="42" t="s">
        <v>124</v>
      </c>
      <c r="G40" s="43">
        <f t="shared" si="2"/>
        <v>107100</v>
      </c>
      <c r="H40" s="44">
        <f>190000-65000-17900</f>
        <v>107100</v>
      </c>
      <c r="I40" s="44">
        <v>0</v>
      </c>
      <c r="J40" s="44">
        <v>0</v>
      </c>
      <c r="K40" s="39">
        <f t="shared" si="4"/>
        <v>0</v>
      </c>
      <c r="L40" s="45"/>
      <c r="M40" s="45"/>
      <c r="N40" s="45"/>
    </row>
    <row r="41" ht="40.5">
      <c r="A41" s="41" t="s">
        <v>121</v>
      </c>
      <c r="B41" s="41" t="s">
        <v>122</v>
      </c>
      <c r="C41" s="41" t="s">
        <v>115</v>
      </c>
      <c r="D41" s="42" t="s">
        <v>123</v>
      </c>
      <c r="E41" s="42" t="s">
        <v>125</v>
      </c>
      <c r="F41" s="42" t="s">
        <v>126</v>
      </c>
      <c r="G41" s="43">
        <f t="shared" si="2"/>
        <v>100000</v>
      </c>
      <c r="H41" s="44">
        <v>100000</v>
      </c>
      <c r="I41" s="44">
        <v>0</v>
      </c>
      <c r="J41" s="44">
        <v>0</v>
      </c>
      <c r="K41" s="39">
        <f t="shared" si="4"/>
        <v>12630</v>
      </c>
      <c r="L41" s="45">
        <v>12630</v>
      </c>
      <c r="M41" s="45"/>
      <c r="N41" s="45"/>
    </row>
    <row r="42" ht="54">
      <c r="A42" s="41" t="s">
        <v>121</v>
      </c>
      <c r="B42" s="41" t="s">
        <v>122</v>
      </c>
      <c r="C42" s="41" t="s">
        <v>115</v>
      </c>
      <c r="D42" s="42" t="s">
        <v>123</v>
      </c>
      <c r="E42" s="42" t="s">
        <v>127</v>
      </c>
      <c r="F42" s="42" t="s">
        <v>128</v>
      </c>
      <c r="G42" s="43">
        <f t="shared" si="2"/>
        <v>0</v>
      </c>
      <c r="H42" s="44">
        <f>245000-245000</f>
        <v>0</v>
      </c>
      <c r="I42" s="44">
        <v>0</v>
      </c>
      <c r="J42" s="44">
        <v>0</v>
      </c>
      <c r="K42" s="39">
        <f t="shared" si="4"/>
        <v>0</v>
      </c>
      <c r="L42" s="45"/>
      <c r="M42" s="45"/>
      <c r="N42" s="45"/>
    </row>
    <row r="43" ht="40.5">
      <c r="A43" s="41" t="s">
        <v>129</v>
      </c>
      <c r="B43" s="41" t="s">
        <v>130</v>
      </c>
      <c r="C43" s="41" t="s">
        <v>115</v>
      </c>
      <c r="D43" s="42" t="s">
        <v>131</v>
      </c>
      <c r="E43" s="42" t="s">
        <v>132</v>
      </c>
      <c r="F43" s="42" t="s">
        <v>133</v>
      </c>
      <c r="G43" s="43">
        <f t="shared" si="2"/>
        <v>450000</v>
      </c>
      <c r="H43" s="44">
        <v>365284</v>
      </c>
      <c r="I43" s="44">
        <v>84716</v>
      </c>
      <c r="J43" s="44">
        <v>84716</v>
      </c>
      <c r="K43" s="39">
        <f t="shared" si="4"/>
        <v>0</v>
      </c>
      <c r="L43" s="45"/>
      <c r="M43" s="45"/>
      <c r="N43" s="45"/>
    </row>
    <row r="44" ht="108">
      <c r="A44" s="41" t="s">
        <v>134</v>
      </c>
      <c r="B44" s="41" t="s">
        <v>135</v>
      </c>
      <c r="C44" s="41" t="s">
        <v>136</v>
      </c>
      <c r="D44" s="42" t="s">
        <v>137</v>
      </c>
      <c r="E44" s="42" t="s">
        <v>138</v>
      </c>
      <c r="F44" s="42" t="s">
        <v>139</v>
      </c>
      <c r="G44" s="43">
        <f t="shared" si="2"/>
        <v>450000</v>
      </c>
      <c r="H44" s="44">
        <v>450000</v>
      </c>
      <c r="I44" s="44">
        <v>0</v>
      </c>
      <c r="J44" s="44">
        <v>0</v>
      </c>
      <c r="K44" s="39">
        <f t="shared" si="4"/>
        <v>34320.199999999997</v>
      </c>
      <c r="L44" s="45">
        <v>34320.199999999997</v>
      </c>
      <c r="M44" s="45"/>
      <c r="N44" s="45"/>
    </row>
    <row r="45" ht="108">
      <c r="A45" s="41" t="s">
        <v>134</v>
      </c>
      <c r="B45" s="41" t="s">
        <v>135</v>
      </c>
      <c r="C45" s="41" t="s">
        <v>136</v>
      </c>
      <c r="D45" s="42" t="s">
        <v>137</v>
      </c>
      <c r="E45" s="42" t="s">
        <v>140</v>
      </c>
      <c r="F45" s="42" t="s">
        <v>141</v>
      </c>
      <c r="G45" s="43">
        <f t="shared" si="2"/>
        <v>450000</v>
      </c>
      <c r="H45" s="44">
        <v>450000</v>
      </c>
      <c r="I45" s="44">
        <v>0</v>
      </c>
      <c r="J45" s="44">
        <v>0</v>
      </c>
      <c r="K45" s="39">
        <f t="shared" si="4"/>
        <v>0</v>
      </c>
      <c r="L45" s="45"/>
      <c r="M45" s="45"/>
      <c r="N45" s="45"/>
    </row>
    <row r="46" ht="108">
      <c r="A46" s="41" t="s">
        <v>134</v>
      </c>
      <c r="B46" s="41" t="s">
        <v>135</v>
      </c>
      <c r="C46" s="41" t="s">
        <v>136</v>
      </c>
      <c r="D46" s="42" t="s">
        <v>137</v>
      </c>
      <c r="E46" s="42" t="s">
        <v>142</v>
      </c>
      <c r="F46" s="42" t="s">
        <v>143</v>
      </c>
      <c r="G46" s="43">
        <f t="shared" si="2"/>
        <v>1100000</v>
      </c>
      <c r="H46" s="44">
        <v>1100000</v>
      </c>
      <c r="I46" s="44">
        <v>0</v>
      </c>
      <c r="J46" s="44">
        <v>0</v>
      </c>
      <c r="K46" s="39">
        <f t="shared" si="4"/>
        <v>304193.15999999997</v>
      </c>
      <c r="L46" s="45">
        <v>304193.15999999997</v>
      </c>
      <c r="M46" s="45"/>
      <c r="N46" s="45"/>
    </row>
    <row r="47" ht="40.5">
      <c r="A47" s="41" t="s">
        <v>144</v>
      </c>
      <c r="B47" s="41" t="s">
        <v>145</v>
      </c>
      <c r="C47" s="41" t="s">
        <v>136</v>
      </c>
      <c r="D47" s="42" t="s">
        <v>146</v>
      </c>
      <c r="E47" s="42" t="s">
        <v>147</v>
      </c>
      <c r="F47" s="42" t="s">
        <v>148</v>
      </c>
      <c r="G47" s="43">
        <f t="shared" si="2"/>
        <v>60000</v>
      </c>
      <c r="H47" s="44">
        <v>60000</v>
      </c>
      <c r="I47" s="44">
        <v>0</v>
      </c>
      <c r="J47" s="44">
        <v>0</v>
      </c>
      <c r="K47" s="39">
        <f t="shared" si="4"/>
        <v>6500</v>
      </c>
      <c r="L47" s="45">
        <v>6500</v>
      </c>
      <c r="M47" s="45"/>
      <c r="N47" s="45"/>
    </row>
    <row r="48" ht="40.5">
      <c r="A48" s="41" t="s">
        <v>149</v>
      </c>
      <c r="B48" s="41" t="s">
        <v>150</v>
      </c>
      <c r="C48" s="41" t="s">
        <v>151</v>
      </c>
      <c r="D48" s="42" t="s">
        <v>152</v>
      </c>
      <c r="E48" s="42" t="s">
        <v>153</v>
      </c>
      <c r="F48" s="42" t="s">
        <v>154</v>
      </c>
      <c r="G48" s="43">
        <f t="shared" si="2"/>
        <v>135000</v>
      </c>
      <c r="H48" s="44">
        <f>850000-460000-255000</f>
        <v>135000</v>
      </c>
      <c r="I48" s="44">
        <v>0</v>
      </c>
      <c r="J48" s="44">
        <v>0</v>
      </c>
      <c r="K48" s="39">
        <f t="shared" si="4"/>
        <v>0</v>
      </c>
      <c r="L48" s="45"/>
      <c r="M48" s="45"/>
      <c r="N48" s="45"/>
    </row>
    <row r="49" ht="40.5">
      <c r="A49" s="41" t="s">
        <v>155</v>
      </c>
      <c r="B49" s="41" t="s">
        <v>156</v>
      </c>
      <c r="C49" s="41" t="s">
        <v>151</v>
      </c>
      <c r="D49" s="42" t="s">
        <v>157</v>
      </c>
      <c r="E49" s="42" t="s">
        <v>153</v>
      </c>
      <c r="F49" s="42" t="s">
        <v>154</v>
      </c>
      <c r="G49" s="43">
        <f t="shared" si="2"/>
        <v>330000</v>
      </c>
      <c r="H49" s="44">
        <f>500000-170000</f>
        <v>330000</v>
      </c>
      <c r="I49" s="44">
        <v>0</v>
      </c>
      <c r="J49" s="44">
        <v>0</v>
      </c>
      <c r="K49" s="39">
        <f t="shared" si="4"/>
        <v>0</v>
      </c>
      <c r="L49" s="45"/>
      <c r="M49" s="45"/>
      <c r="N49" s="45"/>
    </row>
    <row r="50" ht="40.5">
      <c r="A50" s="41" t="s">
        <v>158</v>
      </c>
      <c r="B50" s="41" t="s">
        <v>159</v>
      </c>
      <c r="C50" s="41" t="s">
        <v>160</v>
      </c>
      <c r="D50" s="42" t="s">
        <v>161</v>
      </c>
      <c r="E50" s="42" t="s">
        <v>162</v>
      </c>
      <c r="F50" s="42" t="s">
        <v>163</v>
      </c>
      <c r="G50" s="43">
        <f t="shared" si="2"/>
        <v>200000</v>
      </c>
      <c r="H50" s="44">
        <v>200000</v>
      </c>
      <c r="I50" s="44">
        <v>0</v>
      </c>
      <c r="J50" s="44">
        <v>0</v>
      </c>
      <c r="K50" s="39">
        <f t="shared" si="4"/>
        <v>29995</v>
      </c>
      <c r="L50" s="45">
        <v>29995</v>
      </c>
      <c r="M50" s="45"/>
      <c r="N50" s="45"/>
    </row>
    <row r="51" ht="54">
      <c r="A51" s="41" t="s">
        <v>164</v>
      </c>
      <c r="B51" s="41">
        <v>7461</v>
      </c>
      <c r="C51" s="41" t="s">
        <v>165</v>
      </c>
      <c r="D51" s="42" t="s">
        <v>166</v>
      </c>
      <c r="E51" s="41" t="s">
        <v>167</v>
      </c>
      <c r="F51" s="42" t="s">
        <v>168</v>
      </c>
      <c r="G51" s="43">
        <f t="shared" si="2"/>
        <v>3155000</v>
      </c>
      <c r="H51" s="44">
        <v>3155000</v>
      </c>
      <c r="I51" s="44">
        <v>0</v>
      </c>
      <c r="J51" s="44">
        <v>0</v>
      </c>
      <c r="K51" s="39">
        <f t="shared" si="4"/>
        <v>722835.52000000002</v>
      </c>
      <c r="L51" s="45">
        <v>722835.52000000002</v>
      </c>
      <c r="M51" s="45"/>
      <c r="N51" s="45"/>
    </row>
    <row r="52" ht="40.5">
      <c r="A52" s="41" t="s">
        <v>169</v>
      </c>
      <c r="B52" s="41" t="s">
        <v>170</v>
      </c>
      <c r="C52" s="41" t="s">
        <v>171</v>
      </c>
      <c r="D52" s="42" t="s">
        <v>172</v>
      </c>
      <c r="E52" s="42" t="s">
        <v>32</v>
      </c>
      <c r="F52" s="42" t="s">
        <v>33</v>
      </c>
      <c r="G52" s="43">
        <f t="shared" si="2"/>
        <v>60000</v>
      </c>
      <c r="H52" s="44">
        <v>60000</v>
      </c>
      <c r="I52" s="44">
        <v>0</v>
      </c>
      <c r="J52" s="44">
        <v>0</v>
      </c>
      <c r="K52" s="39">
        <f t="shared" si="4"/>
        <v>0</v>
      </c>
      <c r="L52" s="45"/>
      <c r="M52" s="45"/>
      <c r="N52" s="45"/>
    </row>
    <row r="53" ht="40.5">
      <c r="A53" s="41" t="s">
        <v>173</v>
      </c>
      <c r="B53" s="41" t="s">
        <v>174</v>
      </c>
      <c r="C53" s="41" t="s">
        <v>175</v>
      </c>
      <c r="D53" s="42" t="s">
        <v>176</v>
      </c>
      <c r="E53" s="42" t="s">
        <v>177</v>
      </c>
      <c r="F53" s="42" t="s">
        <v>178</v>
      </c>
      <c r="G53" s="43">
        <f t="shared" si="2"/>
        <v>128000</v>
      </c>
      <c r="H53" s="44">
        <f>63000+65000</f>
        <v>128000</v>
      </c>
      <c r="I53" s="44">
        <v>0</v>
      </c>
      <c r="J53" s="44">
        <v>0</v>
      </c>
      <c r="K53" s="39">
        <f t="shared" si="4"/>
        <v>123535</v>
      </c>
      <c r="L53" s="45">
        <v>123535</v>
      </c>
      <c r="M53" s="45"/>
      <c r="N53" s="45"/>
    </row>
    <row r="54" ht="54">
      <c r="A54" s="41" t="s">
        <v>179</v>
      </c>
      <c r="B54" s="46">
        <v>8220</v>
      </c>
      <c r="C54" s="41" t="s">
        <v>180</v>
      </c>
      <c r="D54" s="42" t="s">
        <v>181</v>
      </c>
      <c r="E54" s="42" t="s">
        <v>30</v>
      </c>
      <c r="F54" s="42" t="s">
        <v>182</v>
      </c>
      <c r="G54" s="43">
        <f t="shared" si="2"/>
        <v>500000</v>
      </c>
      <c r="H54" s="44">
        <f>300000+200000</f>
        <v>500000</v>
      </c>
      <c r="I54" s="44"/>
      <c r="J54" s="44"/>
      <c r="K54" s="39">
        <f t="shared" si="4"/>
        <v>446551</v>
      </c>
      <c r="L54" s="45">
        <v>446551</v>
      </c>
      <c r="M54" s="45"/>
      <c r="N54" s="45"/>
    </row>
    <row r="55" ht="40.5">
      <c r="A55" s="41" t="s">
        <v>183</v>
      </c>
      <c r="B55" s="41" t="s">
        <v>184</v>
      </c>
      <c r="C55" s="41" t="s">
        <v>185</v>
      </c>
      <c r="D55" s="42" t="s">
        <v>186</v>
      </c>
      <c r="E55" s="42" t="s">
        <v>187</v>
      </c>
      <c r="F55" s="42" t="s">
        <v>188</v>
      </c>
      <c r="G55" s="43">
        <f t="shared" si="2"/>
        <v>45000</v>
      </c>
      <c r="H55" s="44">
        <v>45000</v>
      </c>
      <c r="I55" s="44">
        <v>0</v>
      </c>
      <c r="J55" s="44">
        <v>0</v>
      </c>
      <c r="K55" s="39">
        <f t="shared" si="4"/>
        <v>6835.5</v>
      </c>
      <c r="L55" s="45">
        <v>6835.5</v>
      </c>
      <c r="M55" s="45"/>
      <c r="N55" s="45"/>
    </row>
    <row r="56" s="1" customFormat="1" ht="40.5">
      <c r="A56" s="47" t="s">
        <v>183</v>
      </c>
      <c r="B56" s="47" t="s">
        <v>184</v>
      </c>
      <c r="C56" s="47" t="s">
        <v>185</v>
      </c>
      <c r="D56" s="48" t="s">
        <v>186</v>
      </c>
      <c r="E56" s="48" t="s">
        <v>189</v>
      </c>
      <c r="F56" s="48" t="s">
        <v>190</v>
      </c>
      <c r="G56" s="43">
        <f t="shared" si="2"/>
        <v>500000</v>
      </c>
      <c r="H56" s="49">
        <v>500000</v>
      </c>
      <c r="I56" s="49"/>
      <c r="J56" s="49"/>
      <c r="K56" s="39">
        <f t="shared" si="4"/>
        <v>344721.81</v>
      </c>
      <c r="L56" s="45">
        <v>344721.81</v>
      </c>
      <c r="M56" s="45"/>
      <c r="N56" s="45"/>
    </row>
    <row r="57" ht="54">
      <c r="A57" s="41" t="s">
        <v>191</v>
      </c>
      <c r="B57" s="41" t="s">
        <v>192</v>
      </c>
      <c r="C57" s="41" t="s">
        <v>193</v>
      </c>
      <c r="D57" s="42" t="s">
        <v>194</v>
      </c>
      <c r="E57" s="42" t="s">
        <v>195</v>
      </c>
      <c r="F57" s="42" t="s">
        <v>196</v>
      </c>
      <c r="G57" s="43">
        <f t="shared" si="2"/>
        <v>0</v>
      </c>
      <c r="H57" s="44">
        <f>100000-100000</f>
        <v>0</v>
      </c>
      <c r="I57" s="44">
        <v>0</v>
      </c>
      <c r="J57" s="44">
        <v>0</v>
      </c>
      <c r="K57" s="39">
        <f t="shared" si="4"/>
        <v>0</v>
      </c>
      <c r="L57" s="45"/>
      <c r="M57" s="45"/>
      <c r="N57" s="45"/>
    </row>
    <row r="58" ht="54">
      <c r="A58" s="41" t="s">
        <v>197</v>
      </c>
      <c r="B58" s="41" t="s">
        <v>198</v>
      </c>
      <c r="C58" s="41" t="s">
        <v>90</v>
      </c>
      <c r="D58" s="42" t="s">
        <v>199</v>
      </c>
      <c r="E58" s="42" t="s">
        <v>200</v>
      </c>
      <c r="F58" s="42" t="s">
        <v>201</v>
      </c>
      <c r="G58" s="43">
        <f t="shared" si="2"/>
        <v>404500</v>
      </c>
      <c r="H58" s="44">
        <v>225000</v>
      </c>
      <c r="I58" s="44">
        <v>179500</v>
      </c>
      <c r="J58" s="44">
        <v>0</v>
      </c>
      <c r="K58" s="39">
        <f t="shared" si="4"/>
        <v>0</v>
      </c>
      <c r="L58" s="45"/>
      <c r="M58" s="45"/>
      <c r="N58" s="45"/>
    </row>
    <row r="59" ht="54">
      <c r="A59" s="41" t="s">
        <v>202</v>
      </c>
      <c r="B59" s="41" t="s">
        <v>203</v>
      </c>
      <c r="C59" s="41" t="s">
        <v>90</v>
      </c>
      <c r="D59" s="42" t="s">
        <v>204</v>
      </c>
      <c r="E59" s="42" t="s">
        <v>200</v>
      </c>
      <c r="F59" s="42" t="s">
        <v>201</v>
      </c>
      <c r="G59" s="43">
        <f t="shared" si="2"/>
        <v>-179500</v>
      </c>
      <c r="H59" s="44">
        <v>0</v>
      </c>
      <c r="I59" s="44">
        <v>-179500</v>
      </c>
      <c r="J59" s="44">
        <v>0</v>
      </c>
      <c r="K59" s="39">
        <f t="shared" si="4"/>
        <v>-95359.360000000001</v>
      </c>
      <c r="L59" s="45"/>
      <c r="M59" s="45">
        <f>-7050-88309.36</f>
        <v>-95359.360000000001</v>
      </c>
      <c r="N59" s="45"/>
    </row>
    <row r="60" ht="40.5">
      <c r="A60" s="36" t="s">
        <v>205</v>
      </c>
      <c r="B60" s="36" t="s">
        <v>17</v>
      </c>
      <c r="C60" s="36" t="s">
        <v>17</v>
      </c>
      <c r="D60" s="37" t="s">
        <v>206</v>
      </c>
      <c r="E60" s="37" t="s">
        <v>17</v>
      </c>
      <c r="F60" s="37" t="s">
        <v>17</v>
      </c>
      <c r="G60" s="43">
        <f>G61</f>
        <v>8265915.9299999997</v>
      </c>
      <c r="H60" s="43">
        <f t="shared" ref="H60:N60" si="6">H61</f>
        <v>5396347</v>
      </c>
      <c r="I60" s="43">
        <f t="shared" si="6"/>
        <v>2869568.9299999997</v>
      </c>
      <c r="J60" s="43">
        <f t="shared" si="6"/>
        <v>0</v>
      </c>
      <c r="K60" s="50">
        <f t="shared" si="6"/>
        <v>1559040.0900000001</v>
      </c>
      <c r="L60" s="50">
        <f t="shared" si="6"/>
        <v>1089244.1100000001</v>
      </c>
      <c r="M60" s="50">
        <f t="shared" si="6"/>
        <v>469795.97999999998</v>
      </c>
      <c r="N60" s="50">
        <f t="shared" si="6"/>
        <v>0</v>
      </c>
    </row>
    <row r="61" ht="40.5">
      <c r="A61" s="36" t="s">
        <v>207</v>
      </c>
      <c r="B61" s="36" t="s">
        <v>17</v>
      </c>
      <c r="C61" s="36" t="s">
        <v>17</v>
      </c>
      <c r="D61" s="37" t="s">
        <v>206</v>
      </c>
      <c r="E61" s="37" t="s">
        <v>17</v>
      </c>
      <c r="F61" s="37" t="s">
        <v>17</v>
      </c>
      <c r="G61" s="43">
        <f t="shared" si="2"/>
        <v>8265915.9299999997</v>
      </c>
      <c r="H61" s="38">
        <f>H62+H63+H64+H65+H66+H67+H68+H69+H70+H71+H72+H73+H74</f>
        <v>5396347</v>
      </c>
      <c r="I61" s="38">
        <f t="shared" ref="I61:N61" si="7">I62+I63+I64+I65+I66+I67+I68+I69+I70+I71+I72+I73+I74</f>
        <v>2869568.9299999997</v>
      </c>
      <c r="J61" s="38">
        <f t="shared" si="7"/>
        <v>0</v>
      </c>
      <c r="K61" s="39">
        <f t="shared" si="4"/>
        <v>1559040.0900000001</v>
      </c>
      <c r="L61" s="40">
        <f t="shared" si="7"/>
        <v>1089244.1100000001</v>
      </c>
      <c r="M61" s="40">
        <f t="shared" si="7"/>
        <v>469795.97999999998</v>
      </c>
      <c r="N61" s="40">
        <f t="shared" si="7"/>
        <v>0</v>
      </c>
    </row>
    <row r="62" ht="40.5">
      <c r="A62" s="41" t="s">
        <v>208</v>
      </c>
      <c r="B62" s="41" t="s">
        <v>84</v>
      </c>
      <c r="C62" s="41" t="s">
        <v>209</v>
      </c>
      <c r="D62" s="42" t="s">
        <v>210</v>
      </c>
      <c r="E62" s="42" t="s">
        <v>211</v>
      </c>
      <c r="F62" s="42" t="s">
        <v>212</v>
      </c>
      <c r="G62" s="43">
        <f t="shared" si="2"/>
        <v>3664424.3999999999</v>
      </c>
      <c r="H62" s="44">
        <v>2006832</v>
      </c>
      <c r="I62" s="44">
        <v>1657592.3999999999</v>
      </c>
      <c r="J62" s="44">
        <v>0</v>
      </c>
      <c r="K62" s="39">
        <f t="shared" si="4"/>
        <v>871168.85000000009</v>
      </c>
      <c r="L62" s="45">
        <v>590474.89000000001</v>
      </c>
      <c r="M62" s="45">
        <v>280693.96000000002</v>
      </c>
      <c r="N62" s="51"/>
    </row>
    <row r="63" ht="40.5">
      <c r="A63" s="41" t="s">
        <v>213</v>
      </c>
      <c r="B63" s="41" t="s">
        <v>214</v>
      </c>
      <c r="C63" s="41" t="s">
        <v>215</v>
      </c>
      <c r="D63" s="42" t="s">
        <v>216</v>
      </c>
      <c r="E63" s="42" t="s">
        <v>217</v>
      </c>
      <c r="F63" s="42" t="s">
        <v>218</v>
      </c>
      <c r="G63" s="43">
        <f t="shared" si="2"/>
        <v>3611516.5300000003</v>
      </c>
      <c r="H63" s="44">
        <v>2399540</v>
      </c>
      <c r="I63" s="44">
        <v>1211976.53</v>
      </c>
      <c r="J63" s="44">
        <v>0</v>
      </c>
      <c r="K63" s="39">
        <f t="shared" si="4"/>
        <v>643583.64000000001</v>
      </c>
      <c r="L63" s="45">
        <v>454481.62</v>
      </c>
      <c r="M63" s="45">
        <v>189102.01999999999</v>
      </c>
      <c r="N63" s="51"/>
    </row>
    <row r="64" ht="40.5">
      <c r="A64" s="41" t="s">
        <v>213</v>
      </c>
      <c r="B64" s="41" t="s">
        <v>214</v>
      </c>
      <c r="C64" s="41" t="s">
        <v>215</v>
      </c>
      <c r="D64" s="42" t="s">
        <v>216</v>
      </c>
      <c r="E64" s="42" t="s">
        <v>219</v>
      </c>
      <c r="F64" s="42" t="s">
        <v>220</v>
      </c>
      <c r="G64" s="43">
        <f t="shared" si="2"/>
        <v>477540</v>
      </c>
      <c r="H64" s="44">
        <v>477540</v>
      </c>
      <c r="I64" s="44">
        <v>0</v>
      </c>
      <c r="J64" s="44">
        <v>0</v>
      </c>
      <c r="K64" s="39">
        <f t="shared" si="4"/>
        <v>0</v>
      </c>
      <c r="L64" s="51"/>
      <c r="M64" s="51"/>
      <c r="N64" s="51"/>
    </row>
    <row r="65" ht="38.25">
      <c r="A65" s="41" t="s">
        <v>213</v>
      </c>
      <c r="B65" s="41" t="s">
        <v>214</v>
      </c>
      <c r="C65" s="41" t="s">
        <v>215</v>
      </c>
      <c r="D65" s="42" t="s">
        <v>216</v>
      </c>
      <c r="E65" s="42" t="s">
        <v>221</v>
      </c>
      <c r="F65" s="42" t="s">
        <v>222</v>
      </c>
      <c r="G65" s="43">
        <f t="shared" si="2"/>
        <v>80400</v>
      </c>
      <c r="H65" s="44">
        <v>80400</v>
      </c>
      <c r="I65" s="44">
        <v>0</v>
      </c>
      <c r="J65" s="44">
        <v>0</v>
      </c>
      <c r="K65" s="39">
        <f t="shared" si="4"/>
        <v>0</v>
      </c>
      <c r="L65" s="51"/>
      <c r="M65" s="51"/>
      <c r="N65" s="51"/>
    </row>
    <row r="66" ht="38.25">
      <c r="A66" s="41" t="s">
        <v>213</v>
      </c>
      <c r="B66" s="41" t="s">
        <v>214</v>
      </c>
      <c r="C66" s="41" t="s">
        <v>215</v>
      </c>
      <c r="D66" s="42" t="s">
        <v>216</v>
      </c>
      <c r="E66" s="42" t="s">
        <v>223</v>
      </c>
      <c r="F66" s="42" t="s">
        <v>224</v>
      </c>
      <c r="G66" s="43">
        <f t="shared" si="2"/>
        <v>22800</v>
      </c>
      <c r="H66" s="44">
        <v>22800</v>
      </c>
      <c r="I66" s="44">
        <v>0</v>
      </c>
      <c r="J66" s="44">
        <v>0</v>
      </c>
      <c r="K66" s="39">
        <f t="shared" si="4"/>
        <v>0</v>
      </c>
      <c r="L66" s="51"/>
      <c r="M66" s="51"/>
      <c r="N66" s="51"/>
    </row>
    <row r="67" ht="51">
      <c r="A67" s="41" t="s">
        <v>225</v>
      </c>
      <c r="B67" s="41" t="s">
        <v>63</v>
      </c>
      <c r="C67" s="41" t="s">
        <v>226</v>
      </c>
      <c r="D67" s="42" t="s">
        <v>227</v>
      </c>
      <c r="E67" s="42" t="s">
        <v>228</v>
      </c>
      <c r="F67" s="42" t="s">
        <v>229</v>
      </c>
      <c r="G67" s="43">
        <f t="shared" si="2"/>
        <v>32800</v>
      </c>
      <c r="H67" s="44">
        <v>32800</v>
      </c>
      <c r="I67" s="44">
        <v>0</v>
      </c>
      <c r="J67" s="44">
        <v>0</v>
      </c>
      <c r="K67" s="39">
        <f t="shared" si="4"/>
        <v>0</v>
      </c>
      <c r="L67" s="51"/>
      <c r="M67" s="51"/>
      <c r="N67" s="51"/>
    </row>
    <row r="68" ht="38.25">
      <c r="A68" s="41" t="s">
        <v>230</v>
      </c>
      <c r="B68" s="41" t="s">
        <v>231</v>
      </c>
      <c r="C68" s="41" t="s">
        <v>226</v>
      </c>
      <c r="D68" s="42" t="s">
        <v>232</v>
      </c>
      <c r="E68" s="42" t="s">
        <v>228</v>
      </c>
      <c r="F68" s="42" t="s">
        <v>229</v>
      </c>
      <c r="G68" s="43">
        <f t="shared" si="2"/>
        <v>5270</v>
      </c>
      <c r="H68" s="44">
        <v>5270</v>
      </c>
      <c r="I68" s="44">
        <v>0</v>
      </c>
      <c r="J68" s="44">
        <v>0</v>
      </c>
      <c r="K68" s="39">
        <f t="shared" si="4"/>
        <v>0</v>
      </c>
      <c r="L68" s="51"/>
      <c r="M68" s="51"/>
      <c r="N68" s="51"/>
    </row>
    <row r="69" ht="38.25">
      <c r="A69" s="41" t="s">
        <v>233</v>
      </c>
      <c r="B69" s="41" t="s">
        <v>234</v>
      </c>
      <c r="C69" s="41" t="s">
        <v>235</v>
      </c>
      <c r="D69" s="42" t="s">
        <v>236</v>
      </c>
      <c r="E69" s="42" t="s">
        <v>228</v>
      </c>
      <c r="F69" s="42" t="s">
        <v>229</v>
      </c>
      <c r="G69" s="43">
        <f t="shared" si="2"/>
        <v>10000</v>
      </c>
      <c r="H69" s="44">
        <v>10000</v>
      </c>
      <c r="I69" s="44">
        <v>0</v>
      </c>
      <c r="J69" s="44">
        <v>0</v>
      </c>
      <c r="K69" s="39">
        <f t="shared" si="4"/>
        <v>0</v>
      </c>
      <c r="L69" s="51"/>
      <c r="M69" s="51"/>
      <c r="N69" s="51"/>
    </row>
    <row r="70" ht="38.25">
      <c r="A70" s="41" t="s">
        <v>233</v>
      </c>
      <c r="B70" s="41" t="s">
        <v>234</v>
      </c>
      <c r="C70" s="41" t="s">
        <v>235</v>
      </c>
      <c r="D70" s="42" t="s">
        <v>236</v>
      </c>
      <c r="E70" s="42" t="s">
        <v>221</v>
      </c>
      <c r="F70" s="42" t="s">
        <v>222</v>
      </c>
      <c r="G70" s="43">
        <f t="shared" si="2"/>
        <v>20000</v>
      </c>
      <c r="H70" s="44">
        <v>20000</v>
      </c>
      <c r="I70" s="44">
        <v>0</v>
      </c>
      <c r="J70" s="44">
        <v>0</v>
      </c>
      <c r="K70" s="39">
        <f t="shared" si="4"/>
        <v>0</v>
      </c>
      <c r="L70" s="51"/>
      <c r="M70" s="51"/>
      <c r="N70" s="51"/>
    </row>
    <row r="71" ht="38.25">
      <c r="A71" s="41" t="s">
        <v>233</v>
      </c>
      <c r="B71" s="41" t="s">
        <v>234</v>
      </c>
      <c r="C71" s="41" t="s">
        <v>235</v>
      </c>
      <c r="D71" s="42" t="s">
        <v>236</v>
      </c>
      <c r="E71" s="42" t="s">
        <v>223</v>
      </c>
      <c r="F71" s="42" t="s">
        <v>224</v>
      </c>
      <c r="G71" s="43">
        <f t="shared" si="2"/>
        <v>30000</v>
      </c>
      <c r="H71" s="44">
        <v>30000</v>
      </c>
      <c r="I71" s="44">
        <v>0</v>
      </c>
      <c r="J71" s="44">
        <v>0</v>
      </c>
      <c r="K71" s="39">
        <f t="shared" si="4"/>
        <v>0</v>
      </c>
      <c r="L71" s="51"/>
      <c r="M71" s="51"/>
      <c r="N71" s="51"/>
    </row>
    <row r="72" ht="38.25">
      <c r="A72" s="41" t="s">
        <v>237</v>
      </c>
      <c r="B72" s="41" t="s">
        <v>238</v>
      </c>
      <c r="C72" s="41" t="s">
        <v>235</v>
      </c>
      <c r="D72" s="42" t="s">
        <v>239</v>
      </c>
      <c r="E72" s="42" t="s">
        <v>223</v>
      </c>
      <c r="F72" s="42" t="s">
        <v>224</v>
      </c>
      <c r="G72" s="43">
        <f t="shared" si="2"/>
        <v>107185</v>
      </c>
      <c r="H72" s="44">
        <v>107185</v>
      </c>
      <c r="I72" s="44">
        <v>0</v>
      </c>
      <c r="J72" s="44">
        <v>0</v>
      </c>
      <c r="K72" s="39">
        <f t="shared" si="4"/>
        <v>35237.599999999999</v>
      </c>
      <c r="L72" s="45">
        <v>35237.599999999999</v>
      </c>
      <c r="M72" s="51"/>
      <c r="N72" s="51"/>
    </row>
    <row r="73" ht="38.25">
      <c r="A73" s="41" t="s">
        <v>237</v>
      </c>
      <c r="B73" s="41" t="s">
        <v>238</v>
      </c>
      <c r="C73" s="41" t="s">
        <v>235</v>
      </c>
      <c r="D73" s="42" t="s">
        <v>239</v>
      </c>
      <c r="E73" s="42" t="s">
        <v>240</v>
      </c>
      <c r="F73" s="42" t="s">
        <v>241</v>
      </c>
      <c r="G73" s="43">
        <f t="shared" si="2"/>
        <v>14480</v>
      </c>
      <c r="H73" s="44">
        <v>14480</v>
      </c>
      <c r="I73" s="44">
        <v>0</v>
      </c>
      <c r="J73" s="44">
        <v>0</v>
      </c>
      <c r="K73" s="39">
        <f t="shared" si="4"/>
        <v>9050</v>
      </c>
      <c r="L73" s="45">
        <v>9050</v>
      </c>
      <c r="M73" s="51"/>
      <c r="N73" s="51"/>
    </row>
    <row r="74" ht="38.25">
      <c r="A74" s="41" t="s">
        <v>237</v>
      </c>
      <c r="B74" s="41" t="s">
        <v>238</v>
      </c>
      <c r="C74" s="41" t="s">
        <v>235</v>
      </c>
      <c r="D74" s="42" t="s">
        <v>239</v>
      </c>
      <c r="E74" s="42" t="s">
        <v>228</v>
      </c>
      <c r="F74" s="42" t="s">
        <v>229</v>
      </c>
      <c r="G74" s="43">
        <f t="shared" si="2"/>
        <v>189500</v>
      </c>
      <c r="H74" s="44">
        <v>189500</v>
      </c>
      <c r="I74" s="44">
        <v>0</v>
      </c>
      <c r="J74" s="44">
        <v>0</v>
      </c>
      <c r="K74" s="39">
        <f t="shared" si="4"/>
        <v>0</v>
      </c>
      <c r="L74" s="52"/>
      <c r="M74" s="52"/>
      <c r="N74" s="52"/>
    </row>
    <row r="75" ht="38.25">
      <c r="A75" s="36" t="s">
        <v>242</v>
      </c>
      <c r="B75" s="36" t="s">
        <v>17</v>
      </c>
      <c r="C75" s="36" t="s">
        <v>17</v>
      </c>
      <c r="D75" s="37" t="s">
        <v>243</v>
      </c>
      <c r="E75" s="37" t="s">
        <v>17</v>
      </c>
      <c r="F75" s="37" t="s">
        <v>17</v>
      </c>
      <c r="G75" s="43">
        <f>G76</f>
        <v>504130</v>
      </c>
      <c r="H75" s="38">
        <f>H76</f>
        <v>504130</v>
      </c>
      <c r="I75" s="38">
        <f t="shared" ref="I75:J75" si="8">I76</f>
        <v>0</v>
      </c>
      <c r="J75" s="38">
        <f t="shared" si="8"/>
        <v>0</v>
      </c>
      <c r="K75" s="39">
        <f>K76</f>
        <v>59475</v>
      </c>
      <c r="L75" s="50">
        <f>L76</f>
        <v>59475</v>
      </c>
      <c r="M75" s="50">
        <f t="shared" ref="M75:N75" si="9">M76</f>
        <v>0</v>
      </c>
      <c r="N75" s="50">
        <f t="shared" si="9"/>
        <v>0</v>
      </c>
    </row>
    <row r="76" ht="38.25">
      <c r="A76" s="36" t="s">
        <v>244</v>
      </c>
      <c r="B76" s="36" t="s">
        <v>17</v>
      </c>
      <c r="C76" s="36" t="s">
        <v>17</v>
      </c>
      <c r="D76" s="37" t="s">
        <v>243</v>
      </c>
      <c r="E76" s="37" t="s">
        <v>17</v>
      </c>
      <c r="F76" s="37" t="s">
        <v>17</v>
      </c>
      <c r="G76" s="43">
        <f t="shared" si="2"/>
        <v>504130</v>
      </c>
      <c r="H76" s="38">
        <f>H77+H78</f>
        <v>504130</v>
      </c>
      <c r="I76" s="38">
        <f t="shared" ref="I76:N76" si="10">I77+I78</f>
        <v>0</v>
      </c>
      <c r="J76" s="38">
        <f t="shared" si="10"/>
        <v>0</v>
      </c>
      <c r="K76" s="39">
        <f t="shared" si="4"/>
        <v>59475</v>
      </c>
      <c r="L76" s="40">
        <f t="shared" si="10"/>
        <v>59475</v>
      </c>
      <c r="M76" s="40">
        <f t="shared" si="10"/>
        <v>0</v>
      </c>
      <c r="N76" s="40">
        <f t="shared" si="10"/>
        <v>0</v>
      </c>
    </row>
    <row r="77" ht="38.25">
      <c r="A77" s="41" t="s">
        <v>245</v>
      </c>
      <c r="B77" s="41" t="s">
        <v>246</v>
      </c>
      <c r="C77" s="41" t="s">
        <v>247</v>
      </c>
      <c r="D77" s="42" t="s">
        <v>248</v>
      </c>
      <c r="E77" s="42" t="s">
        <v>249</v>
      </c>
      <c r="F77" s="42" t="s">
        <v>250</v>
      </c>
      <c r="G77" s="43">
        <f t="shared" ref="G77:G78" si="11">H77+I77</f>
        <v>304480</v>
      </c>
      <c r="H77" s="44">
        <f>792480-488000</f>
        <v>304480</v>
      </c>
      <c r="I77" s="44">
        <v>0</v>
      </c>
      <c r="J77" s="44">
        <v>0</v>
      </c>
      <c r="K77" s="39">
        <f t="shared" ref="K77:K78" si="12">L77+M77</f>
        <v>39126</v>
      </c>
      <c r="L77" s="45">
        <v>39126</v>
      </c>
      <c r="M77" s="52"/>
      <c r="N77" s="52">
        <v>0</v>
      </c>
    </row>
    <row r="78" ht="38.25">
      <c r="A78" s="41" t="s">
        <v>245</v>
      </c>
      <c r="B78" s="41" t="s">
        <v>246</v>
      </c>
      <c r="C78" s="41" t="s">
        <v>247</v>
      </c>
      <c r="D78" s="42" t="s">
        <v>248</v>
      </c>
      <c r="E78" s="42" t="s">
        <v>251</v>
      </c>
      <c r="F78" s="42" t="s">
        <v>252</v>
      </c>
      <c r="G78" s="43">
        <f t="shared" si="11"/>
        <v>199650</v>
      </c>
      <c r="H78" s="44">
        <v>199650</v>
      </c>
      <c r="I78" s="44">
        <v>0</v>
      </c>
      <c r="J78" s="44">
        <v>0</v>
      </c>
      <c r="K78" s="39">
        <f t="shared" si="12"/>
        <v>20349</v>
      </c>
      <c r="L78" s="45">
        <v>20349</v>
      </c>
      <c r="M78" s="51"/>
      <c r="N78" s="51">
        <v>0</v>
      </c>
    </row>
    <row r="79" ht="25.5">
      <c r="A79" s="36">
        <v>3700000</v>
      </c>
      <c r="B79" s="36" t="s">
        <v>17</v>
      </c>
      <c r="C79" s="36" t="s">
        <v>17</v>
      </c>
      <c r="D79" s="37" t="s">
        <v>253</v>
      </c>
      <c r="E79" s="37" t="s">
        <v>17</v>
      </c>
      <c r="F79" s="37" t="s">
        <v>17</v>
      </c>
      <c r="G79" s="38">
        <f t="shared" ref="G79:G80" si="13">G80</f>
        <v>100000</v>
      </c>
      <c r="H79" s="38">
        <f t="shared" ref="H79:H80" si="14">H80</f>
        <v>100000</v>
      </c>
      <c r="I79" s="38">
        <f t="shared" ref="I79:J80" si="15">I80</f>
        <v>0</v>
      </c>
      <c r="J79" s="38">
        <f t="shared" si="15"/>
        <v>0</v>
      </c>
      <c r="K79" s="39">
        <f t="shared" ref="K79:K80" si="16">K80</f>
        <v>100000</v>
      </c>
      <c r="L79" s="40">
        <f t="shared" ref="L79:L80" si="17">L80</f>
        <v>100000</v>
      </c>
      <c r="M79" s="40">
        <f t="shared" ref="M79:N80" si="18">M80</f>
        <v>0</v>
      </c>
      <c r="N79" s="40">
        <f t="shared" si="18"/>
        <v>0</v>
      </c>
    </row>
    <row r="80" ht="25.5">
      <c r="A80" s="36">
        <v>3710000</v>
      </c>
      <c r="B80" s="36" t="s">
        <v>17</v>
      </c>
      <c r="C80" s="36" t="s">
        <v>17</v>
      </c>
      <c r="D80" s="37" t="s">
        <v>253</v>
      </c>
      <c r="E80" s="37" t="s">
        <v>17</v>
      </c>
      <c r="F80" s="37" t="s">
        <v>17</v>
      </c>
      <c r="G80" s="38">
        <f t="shared" si="13"/>
        <v>100000</v>
      </c>
      <c r="H80" s="38">
        <f t="shared" si="14"/>
        <v>100000</v>
      </c>
      <c r="I80" s="38">
        <f t="shared" si="15"/>
        <v>0</v>
      </c>
      <c r="J80" s="38">
        <f t="shared" si="15"/>
        <v>0</v>
      </c>
      <c r="K80" s="39">
        <f t="shared" si="16"/>
        <v>100000</v>
      </c>
      <c r="L80" s="40">
        <f t="shared" si="17"/>
        <v>100000</v>
      </c>
      <c r="M80" s="40">
        <f t="shared" si="18"/>
        <v>0</v>
      </c>
      <c r="N80" s="40">
        <f t="shared" si="18"/>
        <v>0</v>
      </c>
    </row>
    <row r="81" ht="51">
      <c r="A81" s="41">
        <v>3719800</v>
      </c>
      <c r="B81" s="41">
        <v>9800</v>
      </c>
      <c r="C81" s="41">
        <v>180</v>
      </c>
      <c r="D81" s="42" t="s">
        <v>254</v>
      </c>
      <c r="E81" s="42" t="s">
        <v>38</v>
      </c>
      <c r="F81" s="42" t="s">
        <v>39</v>
      </c>
      <c r="G81" s="43">
        <f>H81+I81</f>
        <v>100000</v>
      </c>
      <c r="H81" s="44">
        <f>100000</f>
        <v>100000</v>
      </c>
      <c r="I81" s="44">
        <v>0</v>
      </c>
      <c r="J81" s="44">
        <v>0</v>
      </c>
      <c r="K81" s="39">
        <f>L81+M81</f>
        <v>100000</v>
      </c>
      <c r="L81" s="45">
        <v>100000</v>
      </c>
      <c r="M81" s="52"/>
      <c r="N81" s="52">
        <v>0</v>
      </c>
    </row>
    <row r="82">
      <c r="A82" s="53" t="s">
        <v>255</v>
      </c>
      <c r="B82" s="53" t="s">
        <v>255</v>
      </c>
      <c r="C82" s="53" t="s">
        <v>255</v>
      </c>
      <c r="D82" s="54" t="s">
        <v>256</v>
      </c>
      <c r="E82" s="54" t="s">
        <v>255</v>
      </c>
      <c r="F82" s="54" t="s">
        <v>255</v>
      </c>
      <c r="G82" s="43">
        <f>G12+G60+G75+G79</f>
        <v>28792395.93</v>
      </c>
      <c r="H82" s="43">
        <f>H12+H60+H75+H79</f>
        <v>25808111</v>
      </c>
      <c r="I82" s="43">
        <f t="shared" ref="I82:N82" si="19">I12+I60+I75+I79</f>
        <v>2984284.9299999997</v>
      </c>
      <c r="J82" s="43">
        <f t="shared" si="19"/>
        <v>84716</v>
      </c>
      <c r="K82" s="43">
        <f t="shared" si="19"/>
        <v>11686915.130000001</v>
      </c>
      <c r="L82" s="43">
        <f t="shared" si="19"/>
        <v>11312478.51</v>
      </c>
      <c r="M82" s="43">
        <f t="shared" si="19"/>
        <v>374436.62</v>
      </c>
      <c r="N82" s="43">
        <f t="shared" si="19"/>
        <v>0</v>
      </c>
    </row>
    <row r="83">
      <c r="A83" s="55"/>
      <c r="B83" s="55"/>
      <c r="C83" s="55"/>
      <c r="D83" s="55"/>
      <c r="E83" s="55"/>
      <c r="F83" s="55"/>
      <c r="G83" s="55"/>
      <c r="H83" s="55"/>
      <c r="I83" s="55"/>
      <c r="J83" s="55"/>
    </row>
    <row r="84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>
      <c r="A85" s="55"/>
      <c r="B85" s="55"/>
      <c r="C85" s="55"/>
      <c r="D85" s="55"/>
      <c r="E85" s="55"/>
      <c r="F85" s="55"/>
      <c r="G85" s="55"/>
      <c r="H85" s="55"/>
      <c r="I85" s="55"/>
      <c r="J85" s="55"/>
    </row>
    <row r="86" s="57" customFormat="1" ht="39.75" customHeight="1">
      <c r="A86" s="58" t="s">
        <v>257</v>
      </c>
      <c r="B86" s="58"/>
      <c r="C86" s="58"/>
      <c r="E86" s="59" t="s">
        <v>258</v>
      </c>
      <c r="F86" s="60"/>
      <c r="G86" s="60"/>
      <c r="H86" s="60"/>
      <c r="I86" s="60"/>
      <c r="J86" s="55"/>
      <c r="K86" s="61"/>
      <c r="L86" s="61"/>
      <c r="M86" s="61"/>
      <c r="N86" s="61"/>
      <c r="O86" s="62"/>
      <c r="P86" s="62"/>
      <c r="Q86" s="62"/>
      <c r="R86" s="62"/>
    </row>
  </sheetData>
  <mergeCells count="19">
    <mergeCell ref="G1:J1"/>
    <mergeCell ref="J2:N3"/>
    <mergeCell ref="A5:N5"/>
    <mergeCell ref="A8:A10"/>
    <mergeCell ref="B8:B10"/>
    <mergeCell ref="C8:C10"/>
    <mergeCell ref="D8:D10"/>
    <mergeCell ref="E8:E10"/>
    <mergeCell ref="F8:F10"/>
    <mergeCell ref="G8:J8"/>
    <mergeCell ref="K8:N8"/>
    <mergeCell ref="G9:G10"/>
    <mergeCell ref="H9:H10"/>
    <mergeCell ref="I9:J9"/>
    <mergeCell ref="K9:K10"/>
    <mergeCell ref="L9:L10"/>
    <mergeCell ref="M9:N9"/>
    <mergeCell ref="A84:J84"/>
    <mergeCell ref="A86:C86"/>
  </mergeCells>
  <printOptions headings="0" gridLines="1"/>
  <pageMargins left="0.19685039370078738" right="0.19685039370078738" top="0.39370078740157477" bottom="0.19685039370078738" header="0" footer="0"/>
  <pageSetup blackAndWhite="0" cellComments="none" copies="1" draft="0" errors="displayed" firstPageNumber="-1" fitToHeight="0" fitToWidth="1" horizontalDpi="600" orientation="landscape" pageOrder="downThenOver" paperSize="9" scale="67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6</cp:revision>
  <dcterms:created xsi:type="dcterms:W3CDTF">2021-02-22T13:28:45Z</dcterms:created>
  <dcterms:modified xsi:type="dcterms:W3CDTF">2022-11-26T11:01:06Z</dcterms:modified>
</cp:coreProperties>
</file>