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/>
  <mc:AlternateContent xmlns:mc="http://schemas.openxmlformats.org/markup-compatibility/2006">
    <mc:Choice Requires="x15">
      <x15ac:absPath xmlns:x15ac="http://schemas.microsoft.com/office/spreadsheetml/2010/11/ac" url="G:\виконком 27 вересня 2022 року\рішення\"/>
    </mc:Choice>
  </mc:AlternateContent>
  <xr:revisionPtr revIDLastSave="0" documentId="10_ncr:8100000_{296535C9-2CDA-4661-89F1-24D00081FE0E}" xr6:coauthVersionLast="34" xr6:coauthVersionMax="34" xr10:uidLastSave="{00000000-0000-0000-0000-000000000000}"/>
  <bookViews>
    <workbookView xWindow="360" yWindow="12" windowWidth="20952" windowHeight="9720" xr2:uid="{00000000-000D-0000-FFFF-FFFF00000000}"/>
  </bookViews>
  <sheets>
    <sheet name="Аркуш1" sheetId="1" r:id="rId1"/>
    <sheet name="Аркуш2" sheetId="2" r:id="rId2"/>
  </sheets>
  <definedNames>
    <definedName name="_xlnm.Print_Area" localSheetId="0">Аркуш1!$A$1:$Q$41</definedName>
  </definedNames>
  <calcPr calcId="162913"/>
</workbook>
</file>

<file path=xl/calcChain.xml><?xml version="1.0" encoding="utf-8"?>
<calcChain xmlns="http://schemas.openxmlformats.org/spreadsheetml/2006/main">
  <c r="L36" i="2" l="1"/>
  <c r="G36" i="2"/>
  <c r="L35" i="2"/>
  <c r="G35" i="2"/>
  <c r="L34" i="2"/>
  <c r="G34" i="2"/>
  <c r="A34" i="2"/>
  <c r="A35" i="2" s="1"/>
  <c r="A36" i="2" s="1"/>
  <c r="M16" i="2"/>
  <c r="L16" i="2"/>
  <c r="K16" i="2"/>
  <c r="J16" i="2"/>
  <c r="N16" i="2" s="1"/>
  <c r="M15" i="2"/>
  <c r="L15" i="2"/>
  <c r="K15" i="2"/>
  <c r="J15" i="2"/>
  <c r="N15" i="2" s="1"/>
  <c r="M14" i="2"/>
  <c r="L14" i="2"/>
  <c r="K14" i="2"/>
  <c r="J14" i="2"/>
  <c r="N14" i="2" s="1"/>
  <c r="M13" i="2"/>
  <c r="L13" i="2"/>
  <c r="K13" i="2"/>
  <c r="J13" i="2"/>
  <c r="N13" i="2" s="1"/>
  <c r="M12" i="2"/>
  <c r="L12" i="2"/>
  <c r="K12" i="2"/>
  <c r="J12" i="2"/>
  <c r="N12" i="2" s="1"/>
  <c r="M11" i="2"/>
  <c r="L11" i="2"/>
  <c r="K11" i="2"/>
  <c r="J11" i="2"/>
  <c r="N11" i="2" s="1"/>
  <c r="A9" i="2"/>
  <c r="A10" i="2" s="1"/>
  <c r="O40" i="1"/>
  <c r="K40" i="1"/>
  <c r="H40" i="1"/>
  <c r="P40" i="1" s="1"/>
  <c r="G40" i="1"/>
  <c r="M40" i="1" s="1"/>
  <c r="P39" i="1"/>
  <c r="L39" i="1"/>
  <c r="G39" i="1"/>
  <c r="O39" i="1" s="1"/>
  <c r="P38" i="1"/>
  <c r="L38" i="1"/>
  <c r="K38" i="1"/>
  <c r="H38" i="1"/>
  <c r="G38" i="1"/>
  <c r="O38" i="1" s="1"/>
  <c r="H37" i="1"/>
  <c r="P37" i="1" s="1"/>
  <c r="G37" i="1"/>
  <c r="M37" i="1" s="1"/>
  <c r="L36" i="1"/>
  <c r="H36" i="1"/>
  <c r="P36" i="1" s="1"/>
  <c r="G36" i="1"/>
  <c r="M36" i="1" s="1"/>
  <c r="N36" i="1" s="1"/>
  <c r="P35" i="1"/>
  <c r="O35" i="1"/>
  <c r="M35" i="1"/>
  <c r="K35" i="1"/>
  <c r="Q35" i="1" s="1"/>
  <c r="G35" i="1"/>
  <c r="L35" i="1" s="1"/>
  <c r="N35" i="1" s="1"/>
  <c r="O34" i="1"/>
  <c r="K34" i="1"/>
  <c r="H34" i="1"/>
  <c r="P34" i="1" s="1"/>
  <c r="G34" i="1"/>
  <c r="M34" i="1" s="1"/>
  <c r="P33" i="1"/>
  <c r="L33" i="1"/>
  <c r="H33" i="1"/>
  <c r="G33" i="1"/>
  <c r="O33" i="1" s="1"/>
  <c r="H32" i="1"/>
  <c r="P32" i="1" s="1"/>
  <c r="G32" i="1"/>
  <c r="M32" i="1" s="1"/>
  <c r="O31" i="1"/>
  <c r="M31" i="1"/>
  <c r="L31" i="1"/>
  <c r="N31" i="1" s="1"/>
  <c r="K31" i="1"/>
  <c r="H31" i="1"/>
  <c r="O30" i="1"/>
  <c r="M30" i="1"/>
  <c r="L30" i="1"/>
  <c r="N30" i="1" s="1"/>
  <c r="K30" i="1"/>
  <c r="H30" i="1"/>
  <c r="P29" i="1"/>
  <c r="L29" i="1"/>
  <c r="H29" i="1"/>
  <c r="G29" i="1"/>
  <c r="O29" i="1" s="1"/>
  <c r="O28" i="1"/>
  <c r="L28" i="1"/>
  <c r="K28" i="1"/>
  <c r="H28" i="1"/>
  <c r="P28" i="1" s="1"/>
  <c r="G28" i="1"/>
  <c r="M28" i="1" s="1"/>
  <c r="N28" i="1" s="1"/>
  <c r="P27" i="1"/>
  <c r="L27" i="1"/>
  <c r="H27" i="1"/>
  <c r="G27" i="1"/>
  <c r="O27" i="1" s="1"/>
  <c r="O26" i="1"/>
  <c r="L26" i="1"/>
  <c r="K26" i="1"/>
  <c r="H26" i="1"/>
  <c r="P26" i="1" s="1"/>
  <c r="G26" i="1"/>
  <c r="M26" i="1" s="1"/>
  <c r="N26" i="1" s="1"/>
  <c r="P25" i="1"/>
  <c r="L25" i="1"/>
  <c r="H25" i="1"/>
  <c r="G25" i="1"/>
  <c r="O25" i="1" s="1"/>
  <c r="O24" i="1"/>
  <c r="L24" i="1"/>
  <c r="K24" i="1"/>
  <c r="H24" i="1"/>
  <c r="P24" i="1" s="1"/>
  <c r="G24" i="1"/>
  <c r="M24" i="1" s="1"/>
  <c r="N24" i="1" s="1"/>
  <c r="P23" i="1"/>
  <c r="L23" i="1"/>
  <c r="G23" i="1"/>
  <c r="O23" i="1" s="1"/>
  <c r="H22" i="1"/>
  <c r="P22" i="1" s="1"/>
  <c r="G22" i="1"/>
  <c r="M22" i="1" s="1"/>
  <c r="P21" i="1"/>
  <c r="O21" i="1"/>
  <c r="K21" i="1"/>
  <c r="H21" i="1"/>
  <c r="G21" i="1"/>
  <c r="M21" i="1" s="1"/>
  <c r="H20" i="1"/>
  <c r="P20" i="1" s="1"/>
  <c r="G20" i="1"/>
  <c r="M20" i="1" s="1"/>
  <c r="P19" i="1"/>
  <c r="O19" i="1"/>
  <c r="K19" i="1"/>
  <c r="H19" i="1"/>
  <c r="G19" i="1"/>
  <c r="M19" i="1" s="1"/>
  <c r="H18" i="1"/>
  <c r="P18" i="1" s="1"/>
  <c r="G18" i="1"/>
  <c r="M18" i="1" s="1"/>
  <c r="P17" i="1"/>
  <c r="O17" i="1"/>
  <c r="K17" i="1"/>
  <c r="H17" i="1"/>
  <c r="G17" i="1"/>
  <c r="M17" i="1" s="1"/>
  <c r="H16" i="1"/>
  <c r="P16" i="1" s="1"/>
  <c r="G16" i="1"/>
  <c r="M16" i="1" s="1"/>
  <c r="P15" i="1"/>
  <c r="O15" i="1"/>
  <c r="K15" i="1"/>
  <c r="H15" i="1"/>
  <c r="G15" i="1"/>
  <c r="M15" i="1" s="1"/>
  <c r="H14" i="1"/>
  <c r="P14" i="1" s="1"/>
  <c r="G14" i="1"/>
  <c r="M14" i="1" s="1"/>
  <c r="P13" i="1"/>
  <c r="O13" i="1"/>
  <c r="M13" i="1"/>
  <c r="L13" i="1"/>
  <c r="N13" i="1" s="1"/>
  <c r="K13" i="1"/>
  <c r="Q13" i="1" s="1"/>
  <c r="G13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P12" i="1"/>
  <c r="L12" i="1"/>
  <c r="H12" i="1"/>
  <c r="G12" i="1"/>
  <c r="O12" i="1" s="1"/>
  <c r="H11" i="1"/>
  <c r="H10" i="1"/>
  <c r="H9" i="1"/>
  <c r="A9" i="1"/>
  <c r="A10" i="1" s="1"/>
  <c r="A11" i="1" s="1"/>
  <c r="A8" i="1"/>
  <c r="A7" i="1"/>
  <c r="N12" i="1" l="1"/>
  <c r="Q24" i="1"/>
  <c r="P41" i="1"/>
  <c r="Q26" i="1"/>
  <c r="Q28" i="1"/>
  <c r="N38" i="1"/>
  <c r="Q38" i="1" s="1"/>
  <c r="M12" i="1"/>
  <c r="L15" i="1"/>
  <c r="N15" i="1" s="1"/>
  <c r="Q15" i="1" s="1"/>
  <c r="L17" i="1"/>
  <c r="N17" i="1" s="1"/>
  <c r="Q17" i="1" s="1"/>
  <c r="L19" i="1"/>
  <c r="N19" i="1" s="1"/>
  <c r="Q19" i="1" s="1"/>
  <c r="L21" i="1"/>
  <c r="N21" i="1" s="1"/>
  <c r="Q21" i="1" s="1"/>
  <c r="M23" i="1"/>
  <c r="N23" i="1" s="1"/>
  <c r="M25" i="1"/>
  <c r="N25" i="1" s="1"/>
  <c r="M27" i="1"/>
  <c r="N27" i="1" s="1"/>
  <c r="M29" i="1"/>
  <c r="N29" i="1" s="1"/>
  <c r="M33" i="1"/>
  <c r="N33" i="1" s="1"/>
  <c r="L34" i="1"/>
  <c r="N34" i="1" s="1"/>
  <c r="Q34" i="1" s="1"/>
  <c r="K36" i="1"/>
  <c r="Q36" i="1" s="1"/>
  <c r="O36" i="1"/>
  <c r="M38" i="1"/>
  <c r="M39" i="1"/>
  <c r="N39" i="1" s="1"/>
  <c r="L40" i="1"/>
  <c r="N40" i="1" s="1"/>
  <c r="Q40" i="1" s="1"/>
  <c r="K14" i="1"/>
  <c r="O14" i="1"/>
  <c r="K16" i="1"/>
  <c r="O16" i="1"/>
  <c r="O41" i="1" s="1"/>
  <c r="K18" i="1"/>
  <c r="Q18" i="1" s="1"/>
  <c r="O18" i="1"/>
  <c r="K20" i="1"/>
  <c r="O20" i="1"/>
  <c r="K22" i="1"/>
  <c r="O22" i="1"/>
  <c r="K32" i="1"/>
  <c r="O32" i="1"/>
  <c r="K37" i="1"/>
  <c r="Q37" i="1" s="1"/>
  <c r="O37" i="1"/>
  <c r="K12" i="1"/>
  <c r="L14" i="1"/>
  <c r="N14" i="1" s="1"/>
  <c r="L16" i="1"/>
  <c r="N16" i="1" s="1"/>
  <c r="L18" i="1"/>
  <c r="N18" i="1" s="1"/>
  <c r="L20" i="1"/>
  <c r="N20" i="1" s="1"/>
  <c r="L22" i="1"/>
  <c r="N22" i="1" s="1"/>
  <c r="K23" i="1"/>
  <c r="K25" i="1"/>
  <c r="K27" i="1"/>
  <c r="K29" i="1"/>
  <c r="L32" i="1"/>
  <c r="N32" i="1" s="1"/>
  <c r="K33" i="1"/>
  <c r="L37" i="1"/>
  <c r="N37" i="1" s="1"/>
  <c r="K39" i="1"/>
  <c r="Q39" i="1" l="1"/>
  <c r="N41" i="1"/>
  <c r="Q32" i="1"/>
  <c r="Q16" i="1"/>
  <c r="Q29" i="1"/>
  <c r="Q27" i="1"/>
  <c r="K41" i="1"/>
  <c r="Q12" i="1"/>
  <c r="Q41" i="1" s="1"/>
  <c r="Q20" i="1"/>
  <c r="Q33" i="1"/>
  <c r="Q25" i="1"/>
  <c r="Q23" i="1"/>
  <c r="Q22" i="1"/>
  <c r="Q14" i="1"/>
</calcChain>
</file>

<file path=xl/sharedStrings.xml><?xml version="1.0" encoding="utf-8"?>
<sst xmlns="http://schemas.openxmlformats.org/spreadsheetml/2006/main" count="147" uniqueCount="82">
  <si>
    <t>Додаток 1</t>
  </si>
  <si>
    <t>Розрахунок розміру збитків заподіяних Менській міській раді Менською районною спілкою споживчих товариств, внаслідок використання земельних ділянок
 без правовстановлюючих документів на території Менської міської територіальної громади   за період з 01.09.2019  по 31.08.2022 роки</t>
  </si>
  <si>
    <t xml:space="preserve">
Збитки = * НГО,
де НГО – нормативно-грошова оцінка земельних ділянок (грн), 
В – частка в % відповідно до цільового призначення земельних ділянок визначена рішеннями Менської міської ради (27 сесії Менської міської ради 6 скликання від 28.06.2013 р, 40 сесія Менської міської ради 7 скликання від 10 липня 2020 року №257, 7 сесії Менської міської ради 8 скликання від 30 червня 2021 року №322). 
В – 10 % та 12%- для будівництва та обслуговування будівель торгівлі, відповідно до періодів: 10% - з 01.09.2019 по 09.07.2020р.
12 % - з 10.07.2020 по 31.08.2022 р. 
</t>
  </si>
  <si>
    <t>№</t>
  </si>
  <si>
    <t>Кадастровий номер земельної ділянки</t>
  </si>
  <si>
    <t>Адреса, за якою розташований об'єкт нерухомого майна</t>
  </si>
  <si>
    <t>НГО, вартість 1 кв.м, грн до 31.12.2021 року</t>
  </si>
  <si>
    <t>НГО, вартість 1 кв.м, грн з 01.01.2022 року</t>
  </si>
  <si>
    <t>Площа, кв.м</t>
  </si>
  <si>
    <t>НГО (01.09.2019-31.12.2021)</t>
  </si>
  <si>
    <t xml:space="preserve">НГО (01.01.2022 - 31.08.2022 </t>
  </si>
  <si>
    <t>01.09.2019-09.07.2020, %</t>
  </si>
  <si>
    <t>10.07.2020-31.09.2022,%</t>
  </si>
  <si>
    <t>Період нарахування 01.09.2019-31.08.2022</t>
  </si>
  <si>
    <t>01.09.2019-31.12.2019 грн</t>
  </si>
  <si>
    <t>01.01.2020 по 09.07.2020…</t>
  </si>
  <si>
    <t>10.07.2020 по 31.12.2020…</t>
  </si>
  <si>
    <t>01.01.2020-31.12.2020, грн</t>
  </si>
  <si>
    <t>01.01.2021-31.12.2021, грн</t>
  </si>
  <si>
    <t>01.01.2022-31.08.2022, грн</t>
  </si>
  <si>
    <r>
      <rPr>
        <b/>
        <sz val="12"/>
        <color theme="1"/>
        <rFont val="Calibri"/>
        <scheme val="minor"/>
      </rPr>
      <t>Загальна сума</t>
    </r>
    <r>
      <rPr>
        <sz val="12"/>
        <color theme="1"/>
        <rFont val="Calibri"/>
        <scheme val="minor"/>
      </rPr>
      <t xml:space="preserve"> 01.09.2019 - 31.08.2022, грн</t>
    </r>
  </si>
  <si>
    <t>7423010100:01:003:1045</t>
  </si>
  <si>
    <t>вул. Леніна,25а</t>
  </si>
  <si>
    <t>-</t>
  </si>
  <si>
    <t>7423010100:01:002:1128</t>
  </si>
  <si>
    <t>вул. Героїв АТО,5</t>
  </si>
  <si>
    <t>7423010100:01:002:1003</t>
  </si>
  <si>
    <t>вул. Шевченка,3,б</t>
  </si>
  <si>
    <t>7423010100:01:003:0969</t>
  </si>
  <si>
    <t>с. Блистова, вул. Мацуєва2</t>
  </si>
  <si>
    <t>с. Блистова, вул. Мацуєва31</t>
  </si>
  <si>
    <t>інформація відсутня</t>
  </si>
  <si>
    <t>с. Волосківці, вул.1-го Травня,38</t>
  </si>
  <si>
    <t>7423083001:01:001:0144</t>
  </si>
  <si>
    <t>с. Данилівка, вул. Миру, 54</t>
  </si>
  <si>
    <t>с. Данилівка, вул. Миру,54а</t>
  </si>
  <si>
    <t>с. Дібровка, вул. Окунева, 11</t>
  </si>
  <si>
    <t>с. Куковичі, вул. Леніна, 49,а</t>
  </si>
  <si>
    <t>с. Максаки, вул. Осипенка, 91а</t>
  </si>
  <si>
    <t>с. Осьмаки, вул. Шевченка, 64</t>
  </si>
  <si>
    <t>с. Покровське, вул. Сіверська, 50</t>
  </si>
  <si>
    <t>с. Покровське,вул. Шелудько,55</t>
  </si>
  <si>
    <t>с. Ушня, вул. Колгоспівська,30</t>
  </si>
  <si>
    <t>с. Ушня, вул. Шевченка, 28</t>
  </si>
  <si>
    <t>7423089501:01:001:0238</t>
  </si>
  <si>
    <t>с. Феськівка, вул. Миру, 35</t>
  </si>
  <si>
    <t>смт. Макошине, вул. Жолобок, буд.97</t>
  </si>
  <si>
    <t>смт. Макошине, вул. Заводська, буд.1</t>
  </si>
  <si>
    <t>смт. Макошине, вул. Маркса К.,б.5</t>
  </si>
  <si>
    <t>смт. Макошине, вул. Маркса К.,б.5б</t>
  </si>
  <si>
    <t>смт. Макошине, вул. Маркса К.,б.7</t>
  </si>
  <si>
    <t>смт. Макошине, вул. Шкільне,4б</t>
  </si>
  <si>
    <t>с. Киселівка, вул. Осипенка,60а</t>
  </si>
  <si>
    <t>с. Киселівка, вул. Миру,44</t>
  </si>
  <si>
    <t>м. Мена, вул. 8 Березня, 17а</t>
  </si>
  <si>
    <t>с. Блистова, вул. Довженка, 20а</t>
  </si>
  <si>
    <t>с. Бірківка, вул. Петровського, 7</t>
  </si>
  <si>
    <t>7423083501:01:001:0164</t>
  </si>
  <si>
    <t>с. Дягова, вул. Покровська, 36</t>
  </si>
  <si>
    <t>с. Ліски, вул. Шевченка, 35а</t>
  </si>
  <si>
    <t>с. Осьмаки, вул. Шевченка, 62</t>
  </si>
  <si>
    <t>с. Осьмаки, вул. Шевченка, 77</t>
  </si>
  <si>
    <t>7423088701:01:001:0029</t>
  </si>
  <si>
    <t>с. Садове, вул. Перемоги, 7</t>
  </si>
  <si>
    <t>с. Ушня, вул. Шевченка, 31</t>
  </si>
  <si>
    <t>РАЗОМ</t>
  </si>
  <si>
    <t>Розрахунок завданих збитків Менській міській раді Менською  спілкою споживчих товариств  за період з 01.06.2019  по 31.05.2022 роки</t>
  </si>
  <si>
    <t>НГО, вартість 1 кв.м, грн</t>
  </si>
  <si>
    <t>НГО (01.06.2019-31.12.2021-Кі=1,0)</t>
  </si>
  <si>
    <t>НГО (01.01.2022 - 31.05.2022 - Кі=1,1)</t>
  </si>
  <si>
    <t>01.06.2019-09.07.2020, %</t>
  </si>
  <si>
    <t>10.07.2020-31.05.2022,%</t>
  </si>
  <si>
    <t>Період нарахування 01.06.2019-31.05.2022</t>
  </si>
  <si>
    <t>01.06.2019-31.12.2019 грн</t>
  </si>
  <si>
    <t>01.01.2022-31.05.2022, грн</t>
  </si>
  <si>
    <r>
      <rPr>
        <b/>
        <sz val="12"/>
        <color theme="1"/>
        <rFont val="Calibri"/>
        <scheme val="minor"/>
      </rPr>
      <t>Загальна сума</t>
    </r>
    <r>
      <rPr>
        <sz val="12"/>
        <color theme="1"/>
        <rFont val="Calibri"/>
        <scheme val="minor"/>
      </rPr>
      <t xml:space="preserve"> 01.06.2019 - 31.05.2022, грн</t>
    </r>
  </si>
  <si>
    <t>м. Мена, вул. Шевченка, 93</t>
  </si>
  <si>
    <t>7423010100:01:003:0944</t>
  </si>
  <si>
    <t>м. Мена, вул. Шевченка, 82</t>
  </si>
  <si>
    <t>7423055700:01:002:0279</t>
  </si>
  <si>
    <t>смт. Макошине</t>
  </si>
  <si>
    <t>с. Киселівка, вул. Дружби,1б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</si>
</sst>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scheme val="minor"/>
    </font>
    <font>
      <sz val="12"/>
      <color theme="1"/>
      <name val="Calibri"/>
      <scheme val="minor"/>
    </font>
    <font>
      <sz val="12"/>
      <color indexed="2"/>
      <name val="Calibri"/>
      <scheme val="minor"/>
    </font>
    <font>
      <sz val="12"/>
      <name val="Calibri"/>
      <scheme val="minor"/>
    </font>
    <font>
      <b/>
      <sz val="12"/>
      <color theme="1"/>
      <name val="Calibri"/>
      <scheme val="minor"/>
    </font>
    <font>
      <sz val="12"/>
      <color theme="1" tint="0.249977111117893"/>
      <name val="Calibri"/>
      <scheme val="minor"/>
    </font>
    <font>
      <b/>
      <sz val="12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/>
    <xf numFmtId="2" fontId="2" fillId="0" borderId="1" xfId="0" applyNumberFormat="1" applyFont="1" applyBorder="1"/>
    <xf numFmtId="0" fontId="3" fillId="0" borderId="1" xfId="0" applyFont="1" applyBorder="1"/>
    <xf numFmtId="0" fontId="1" fillId="0" borderId="0" xfId="0" applyFont="1"/>
    <xf numFmtId="2" fontId="2" fillId="0" borderId="0" xfId="0" applyNumberFormat="1" applyFont="1"/>
    <xf numFmtId="0" fontId="3" fillId="0" borderId="0" xfId="0" applyFont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14" fontId="3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/>
    <xf numFmtId="2" fontId="3" fillId="0" borderId="1" xfId="0" applyNumberFormat="1" applyFont="1" applyBorder="1"/>
    <xf numFmtId="2" fontId="5" fillId="0" borderId="1" xfId="0" applyNumberFormat="1" applyFont="1" applyBorder="1"/>
    <xf numFmtId="2" fontId="1" fillId="0" borderId="1" xfId="0" quotePrefix="1" applyNumberFormat="1" applyFont="1" applyBorder="1"/>
    <xf numFmtId="0" fontId="4" fillId="0" borderId="1" xfId="0" applyFont="1" applyBorder="1"/>
    <xf numFmtId="2" fontId="4" fillId="0" borderId="1" xfId="0" applyNumberFormat="1" applyFont="1" applyBorder="1"/>
    <xf numFmtId="0" fontId="1" fillId="0" borderId="8" xfId="0" applyFont="1" applyBorder="1"/>
    <xf numFmtId="0" fontId="4" fillId="0" borderId="0" xfId="0" applyFont="1"/>
    <xf numFmtId="0" fontId="4" fillId="0" borderId="0" xfId="0" applyFont="1" applyAlignment="1">
      <alignment wrapText="1"/>
    </xf>
    <xf numFmtId="0" fontId="0" fillId="0" borderId="0" xfId="0"/>
    <xf numFmtId="0" fontId="0" fillId="0" borderId="2" xfId="0" applyBorder="1"/>
    <xf numFmtId="0" fontId="1" fillId="0" borderId="3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textRotation="90"/>
    </xf>
    <xf numFmtId="2" fontId="6" fillId="0" borderId="1" xfId="0" applyNumberFormat="1" applyFont="1" applyBorder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1"/>
  <sheetViews>
    <sheetView tabSelected="1" view="pageLayout" topLeftCell="C1" zoomScaleNormal="73" workbookViewId="0">
      <selection activeCell="B3" sqref="B3:O3"/>
    </sheetView>
  </sheetViews>
  <sheetFormatPr defaultColWidth="8.88671875" defaultRowHeight="15.6" x14ac:dyDescent="0.3"/>
  <cols>
    <col min="1" max="1" width="6.5546875" style="1" bestFit="1" customWidth="1"/>
    <col min="2" max="2" width="26.6640625" style="1" bestFit="1" customWidth="1"/>
    <col min="3" max="3" width="37.109375" style="1" bestFit="1" customWidth="1"/>
    <col min="4" max="5" width="11.77734375" style="1" bestFit="1" customWidth="1"/>
    <col min="6" max="6" width="9.6640625" style="1" bestFit="1" customWidth="1"/>
    <col min="7" max="7" width="13.21875" style="1" bestFit="1" customWidth="1"/>
    <col min="8" max="8" width="12.44140625" style="2" bestFit="1" customWidth="1"/>
    <col min="9" max="9" width="4.21875" style="1" bestFit="1" customWidth="1"/>
    <col min="10" max="10" width="7.44140625" style="1" bestFit="1" customWidth="1"/>
    <col min="11" max="11" width="14.44140625" style="3" bestFit="1" customWidth="1"/>
    <col min="12" max="12" width="6.5546875" style="1" hidden="1" bestFit="1" customWidth="1"/>
    <col min="13" max="13" width="0.33203125" style="1" hidden="1" bestFit="1" customWidth="1"/>
    <col min="14" max="14" width="15" style="1" bestFit="1" customWidth="1"/>
    <col min="15" max="15" width="16.21875" style="1" bestFit="1" customWidth="1"/>
    <col min="16" max="16" width="13.44140625" style="1" bestFit="1" customWidth="1"/>
    <col min="17" max="17" width="14.77734375" style="1" bestFit="1" customWidth="1"/>
    <col min="18" max="18" width="8.88671875" style="1" bestFit="1"/>
    <col min="19" max="16384" width="8.88671875" style="1"/>
  </cols>
  <sheetData>
    <row r="1" spans="1:17" ht="22.8" customHeight="1" x14ac:dyDescent="0.3">
      <c r="A1" s="4"/>
      <c r="B1" s="4"/>
      <c r="C1" s="4"/>
      <c r="D1" s="4"/>
      <c r="E1" s="4"/>
      <c r="F1" s="4"/>
      <c r="G1" s="4"/>
      <c r="H1" s="5"/>
      <c r="I1" s="4"/>
      <c r="J1" s="4"/>
      <c r="K1" s="6"/>
      <c r="L1" s="4"/>
      <c r="M1" s="4"/>
      <c r="N1" s="4"/>
      <c r="O1" s="4"/>
      <c r="P1" s="4" t="s">
        <v>0</v>
      </c>
      <c r="Q1" s="4"/>
    </row>
    <row r="2" spans="1:17" ht="38.25" customHeight="1" x14ac:dyDescent="0.3">
      <c r="A2" s="4"/>
      <c r="B2" s="4"/>
      <c r="C2" s="21" t="s">
        <v>1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3"/>
    </row>
    <row r="3" spans="1:17" ht="114.75" customHeight="1" x14ac:dyDescent="0.3">
      <c r="A3" s="4"/>
      <c r="B3" s="24" t="s">
        <v>2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7"/>
      <c r="Q3" s="8"/>
    </row>
    <row r="4" spans="1:17" ht="15.6" customHeight="1" x14ac:dyDescent="0.3">
      <c r="A4" s="25" t="s">
        <v>3</v>
      </c>
      <c r="B4" s="26" t="s">
        <v>4</v>
      </c>
      <c r="C4" s="26" t="s">
        <v>5</v>
      </c>
      <c r="D4" s="27" t="s">
        <v>6</v>
      </c>
      <c r="E4" s="27" t="s">
        <v>7</v>
      </c>
      <c r="F4" s="26" t="s">
        <v>8</v>
      </c>
      <c r="G4" s="30" t="s">
        <v>9</v>
      </c>
      <c r="H4" s="30" t="s">
        <v>10</v>
      </c>
      <c r="I4" s="31" t="s">
        <v>11</v>
      </c>
      <c r="J4" s="31" t="s">
        <v>12</v>
      </c>
      <c r="K4" s="25" t="s">
        <v>13</v>
      </c>
      <c r="L4" s="25"/>
      <c r="M4" s="25"/>
      <c r="N4" s="25"/>
      <c r="O4" s="25"/>
      <c r="P4" s="25"/>
      <c r="Q4" s="25"/>
    </row>
    <row r="5" spans="1:17" ht="145.19999999999999" customHeight="1" x14ac:dyDescent="0.3">
      <c r="A5" s="25"/>
      <c r="B5" s="26"/>
      <c r="C5" s="26"/>
      <c r="D5" s="28"/>
      <c r="E5" s="29"/>
      <c r="F5" s="26"/>
      <c r="G5" s="30"/>
      <c r="H5" s="30"/>
      <c r="I5" s="31"/>
      <c r="J5" s="31"/>
      <c r="K5" s="9" t="s">
        <v>14</v>
      </c>
      <c r="L5" s="10" t="s">
        <v>15</v>
      </c>
      <c r="M5" s="10" t="s">
        <v>16</v>
      </c>
      <c r="N5" s="11" t="s">
        <v>17</v>
      </c>
      <c r="O5" s="11" t="s">
        <v>18</v>
      </c>
      <c r="P5" s="11" t="s">
        <v>19</v>
      </c>
      <c r="Q5" s="12" t="s">
        <v>20</v>
      </c>
    </row>
    <row r="6" spans="1:17" ht="75.599999999999994" hidden="1" customHeight="1" x14ac:dyDescent="0.3">
      <c r="A6" s="1">
        <v>1</v>
      </c>
      <c r="B6" s="1" t="s">
        <v>21</v>
      </c>
      <c r="C6" s="1" t="s">
        <v>22</v>
      </c>
      <c r="D6" s="1" t="s">
        <v>23</v>
      </c>
      <c r="E6" s="28"/>
      <c r="H6" s="2" t="s">
        <v>23</v>
      </c>
      <c r="I6" s="1" t="s">
        <v>23</v>
      </c>
      <c r="Q6" s="13"/>
    </row>
    <row r="7" spans="1:17" ht="15.6" hidden="1" customHeight="1" x14ac:dyDescent="0.3">
      <c r="A7" s="1">
        <f t="shared" ref="A7:A31" si="0">A6+1</f>
        <v>2</v>
      </c>
      <c r="B7" s="1" t="s">
        <v>24</v>
      </c>
      <c r="C7" s="1" t="s">
        <v>25</v>
      </c>
      <c r="D7" s="1" t="s">
        <v>23</v>
      </c>
      <c r="H7" s="2" t="s">
        <v>23</v>
      </c>
      <c r="I7" s="1" t="s">
        <v>23</v>
      </c>
      <c r="Q7" s="13"/>
    </row>
    <row r="8" spans="1:17" ht="15.6" hidden="1" customHeight="1" x14ac:dyDescent="0.3">
      <c r="A8" s="1">
        <f t="shared" si="0"/>
        <v>3</v>
      </c>
      <c r="B8" s="1" t="s">
        <v>26</v>
      </c>
      <c r="C8" s="1" t="s">
        <v>27</v>
      </c>
      <c r="D8" s="1" t="s">
        <v>23</v>
      </c>
      <c r="H8" s="2" t="s">
        <v>23</v>
      </c>
      <c r="I8" s="1" t="s">
        <v>23</v>
      </c>
      <c r="Q8" s="13"/>
    </row>
    <row r="9" spans="1:17" ht="19.95" hidden="1" customHeight="1" x14ac:dyDescent="0.3">
      <c r="A9" s="1" t="e">
        <f>#REF!+1</f>
        <v>#REF!</v>
      </c>
      <c r="B9" s="1" t="s">
        <v>28</v>
      </c>
      <c r="D9" s="1" t="s">
        <v>23</v>
      </c>
      <c r="G9" s="13" t="s">
        <v>23</v>
      </c>
      <c r="H9" s="2" t="e">
        <f t="shared" ref="H9:H31" si="1">G9*1.1</f>
        <v>#VALUE!</v>
      </c>
      <c r="I9" s="1" t="s">
        <v>23</v>
      </c>
      <c r="K9" s="14"/>
      <c r="L9" s="13"/>
      <c r="M9" s="13"/>
      <c r="N9" s="13"/>
      <c r="O9" s="13"/>
      <c r="P9" s="13"/>
      <c r="Q9" s="13"/>
    </row>
    <row r="10" spans="1:17" ht="19.95" hidden="1" customHeight="1" x14ac:dyDescent="0.3">
      <c r="A10" s="1" t="e">
        <f t="shared" si="0"/>
        <v>#REF!</v>
      </c>
      <c r="B10" s="1" t="s">
        <v>23</v>
      </c>
      <c r="C10" s="1" t="s">
        <v>29</v>
      </c>
      <c r="D10" s="1" t="s">
        <v>23</v>
      </c>
      <c r="G10" s="13" t="s">
        <v>23</v>
      </c>
      <c r="H10" s="2" t="e">
        <f t="shared" si="1"/>
        <v>#VALUE!</v>
      </c>
      <c r="I10" s="1" t="s">
        <v>23</v>
      </c>
      <c r="K10" s="14"/>
      <c r="L10" s="13"/>
      <c r="M10" s="13"/>
      <c r="N10" s="13"/>
      <c r="O10" s="13"/>
      <c r="P10" s="13"/>
      <c r="Q10" s="13"/>
    </row>
    <row r="11" spans="1:17" ht="19.95" hidden="1" customHeight="1" x14ac:dyDescent="0.3">
      <c r="A11" s="1" t="e">
        <f t="shared" si="0"/>
        <v>#REF!</v>
      </c>
      <c r="B11" s="1" t="s">
        <v>23</v>
      </c>
      <c r="C11" s="1" t="s">
        <v>30</v>
      </c>
      <c r="D11" s="1" t="s">
        <v>23</v>
      </c>
      <c r="G11" s="13" t="s">
        <v>23</v>
      </c>
      <c r="H11" s="2" t="e">
        <f t="shared" si="1"/>
        <v>#VALUE!</v>
      </c>
      <c r="I11" s="1" t="s">
        <v>23</v>
      </c>
      <c r="K11" s="14"/>
      <c r="L11" s="13"/>
      <c r="M11" s="13"/>
      <c r="N11" s="13"/>
      <c r="O11" s="13"/>
      <c r="P11" s="13"/>
      <c r="Q11" s="13"/>
    </row>
    <row r="12" spans="1:17" ht="19.95" customHeight="1" x14ac:dyDescent="0.3">
      <c r="A12" s="1">
        <v>1</v>
      </c>
      <c r="B12" s="1" t="s">
        <v>31</v>
      </c>
      <c r="C12" s="1" t="s">
        <v>32</v>
      </c>
      <c r="D12" s="1">
        <v>261.24</v>
      </c>
      <c r="E12" s="1">
        <v>239.47</v>
      </c>
      <c r="F12" s="1">
        <v>248.7</v>
      </c>
      <c r="G12" s="13">
        <f t="shared" ref="G12:G40" si="2">D12*F12</f>
        <v>64970.387999999999</v>
      </c>
      <c r="H12" s="13">
        <f t="shared" ref="H12:H29" si="3">E12*F12</f>
        <v>59556.188999999998</v>
      </c>
      <c r="I12" s="1">
        <v>10</v>
      </c>
      <c r="J12" s="1">
        <v>12</v>
      </c>
      <c r="K12" s="14">
        <f t="shared" ref="K12:K29" si="4">((G12/12*4)*I12)%</f>
        <v>2165.6795999999999</v>
      </c>
      <c r="L12" s="13">
        <f t="shared" ref="L12:L40" si="5">((((G12/12)*6)+(G12/12)/31*9)*I12)%</f>
        <v>3405.705822580645</v>
      </c>
      <c r="M12" s="13">
        <f t="shared" ref="M12:M40" si="6">((((G12/12)*5)+(G12/12)/31*22)*J12)%</f>
        <v>3709.5995729032252</v>
      </c>
      <c r="N12" s="13">
        <f t="shared" ref="N12:N40" si="7">L12+M12</f>
        <v>7115.3053954838706</v>
      </c>
      <c r="O12" s="13">
        <f t="shared" ref="O12:O40" si="8">(G12*J12)%</f>
        <v>7796.4465599999994</v>
      </c>
      <c r="P12" s="13">
        <f t="shared" ref="P12:P40" si="9">((H12/12*8)*J12)%</f>
        <v>4764.4951199999996</v>
      </c>
      <c r="Q12" s="13">
        <f t="shared" ref="Q12:Q40" si="10">K12+N12+O12+P12</f>
        <v>21841.926675483868</v>
      </c>
    </row>
    <row r="13" spans="1:17" ht="19.95" customHeight="1" x14ac:dyDescent="0.3">
      <c r="A13" s="1">
        <f t="shared" si="0"/>
        <v>2</v>
      </c>
      <c r="B13" s="1" t="s">
        <v>33</v>
      </c>
      <c r="C13" s="1" t="s">
        <v>34</v>
      </c>
      <c r="D13" s="1">
        <v>262.13</v>
      </c>
      <c r="F13" s="1">
        <v>384</v>
      </c>
      <c r="G13" s="13">
        <f t="shared" si="2"/>
        <v>100657.92</v>
      </c>
      <c r="H13" s="13">
        <v>110724.13</v>
      </c>
      <c r="I13" s="1">
        <v>10</v>
      </c>
      <c r="J13" s="1">
        <v>12</v>
      </c>
      <c r="K13" s="14">
        <f t="shared" si="4"/>
        <v>3355.2640000000001</v>
      </c>
      <c r="L13" s="13">
        <f t="shared" si="5"/>
        <v>5276.4232258064512</v>
      </c>
      <c r="M13" s="13">
        <f t="shared" si="6"/>
        <v>5747.2425290322581</v>
      </c>
      <c r="N13" s="13">
        <f t="shared" si="7"/>
        <v>11023.665754838708</v>
      </c>
      <c r="O13" s="13">
        <f t="shared" si="8"/>
        <v>12078.9504</v>
      </c>
      <c r="P13" s="13">
        <f t="shared" si="9"/>
        <v>8857.9304000000011</v>
      </c>
      <c r="Q13" s="13">
        <f t="shared" si="10"/>
        <v>35315.81055483871</v>
      </c>
    </row>
    <row r="14" spans="1:17" ht="19.95" customHeight="1" x14ac:dyDescent="0.3">
      <c r="A14" s="1">
        <f t="shared" si="0"/>
        <v>3</v>
      </c>
      <c r="B14" s="1" t="s">
        <v>31</v>
      </c>
      <c r="C14" s="1" t="s">
        <v>35</v>
      </c>
      <c r="D14" s="1">
        <v>314.56</v>
      </c>
      <c r="E14" s="1">
        <v>288.33999999999997</v>
      </c>
      <c r="F14" s="1">
        <v>115.1</v>
      </c>
      <c r="G14" s="13">
        <f t="shared" si="2"/>
        <v>36205.856</v>
      </c>
      <c r="H14" s="13">
        <f t="shared" si="3"/>
        <v>33187.933999999994</v>
      </c>
      <c r="I14" s="1">
        <v>10</v>
      </c>
      <c r="J14" s="1">
        <v>12</v>
      </c>
      <c r="K14" s="14">
        <f t="shared" si="4"/>
        <v>1206.8618666666669</v>
      </c>
      <c r="L14" s="13">
        <f t="shared" si="5"/>
        <v>1897.8876129032258</v>
      </c>
      <c r="M14" s="13">
        <f t="shared" si="6"/>
        <v>2067.2375845161291</v>
      </c>
      <c r="N14" s="13">
        <f t="shared" si="7"/>
        <v>3965.1251974193547</v>
      </c>
      <c r="O14" s="13">
        <f t="shared" si="8"/>
        <v>4344.7027200000002</v>
      </c>
      <c r="P14" s="13">
        <f t="shared" si="9"/>
        <v>2655.0347199999997</v>
      </c>
      <c r="Q14" s="13">
        <f t="shared" si="10"/>
        <v>12171.724504086022</v>
      </c>
    </row>
    <row r="15" spans="1:17" ht="19.95" customHeight="1" x14ac:dyDescent="0.3">
      <c r="A15" s="1">
        <f t="shared" si="0"/>
        <v>4</v>
      </c>
      <c r="B15" s="1" t="s">
        <v>31</v>
      </c>
      <c r="C15" s="1" t="s">
        <v>36</v>
      </c>
      <c r="D15" s="1">
        <v>161.72999999999999</v>
      </c>
      <c r="E15" s="1">
        <v>148.25</v>
      </c>
      <c r="F15" s="1">
        <v>54.8</v>
      </c>
      <c r="G15" s="13">
        <f t="shared" si="2"/>
        <v>8862.8039999999983</v>
      </c>
      <c r="H15" s="13">
        <f t="shared" si="3"/>
        <v>8124.0999999999995</v>
      </c>
      <c r="I15" s="1">
        <v>10</v>
      </c>
      <c r="J15" s="1">
        <v>12</v>
      </c>
      <c r="K15" s="14">
        <f t="shared" si="4"/>
        <v>295.42679999999996</v>
      </c>
      <c r="L15" s="13">
        <f t="shared" si="5"/>
        <v>464.58246774193537</v>
      </c>
      <c r="M15" s="13">
        <f t="shared" si="6"/>
        <v>506.03751870967733</v>
      </c>
      <c r="N15" s="13">
        <f t="shared" si="7"/>
        <v>970.6199864516127</v>
      </c>
      <c r="O15" s="13">
        <f t="shared" si="8"/>
        <v>1063.5364799999998</v>
      </c>
      <c r="P15" s="13">
        <f t="shared" si="9"/>
        <v>649.928</v>
      </c>
      <c r="Q15" s="13">
        <f t="shared" si="10"/>
        <v>2979.5112664516123</v>
      </c>
    </row>
    <row r="16" spans="1:17" ht="19.95" customHeight="1" x14ac:dyDescent="0.3">
      <c r="A16" s="1">
        <f t="shared" si="0"/>
        <v>5</v>
      </c>
      <c r="B16" s="1" t="s">
        <v>31</v>
      </c>
      <c r="C16" s="1" t="s">
        <v>37</v>
      </c>
      <c r="D16" s="1">
        <v>129.75</v>
      </c>
      <c r="E16" s="1">
        <v>126.07</v>
      </c>
      <c r="F16" s="1">
        <v>50.7</v>
      </c>
      <c r="G16" s="13">
        <f t="shared" si="2"/>
        <v>6578.3250000000007</v>
      </c>
      <c r="H16" s="13">
        <f t="shared" si="3"/>
        <v>6391.7489999999998</v>
      </c>
      <c r="I16" s="1">
        <v>10</v>
      </c>
      <c r="J16" s="1">
        <v>12</v>
      </c>
      <c r="K16" s="14">
        <f t="shared" si="4"/>
        <v>219.2775</v>
      </c>
      <c r="L16" s="13">
        <f t="shared" si="5"/>
        <v>344.83155241935486</v>
      </c>
      <c r="M16" s="13">
        <f t="shared" si="6"/>
        <v>375.60113709677421</v>
      </c>
      <c r="N16" s="13">
        <f t="shared" si="7"/>
        <v>720.43268951612913</v>
      </c>
      <c r="O16" s="13">
        <f t="shared" si="8"/>
        <v>789.39900000000011</v>
      </c>
      <c r="P16" s="13">
        <f t="shared" si="9"/>
        <v>511.33992000000001</v>
      </c>
      <c r="Q16" s="13">
        <f t="shared" si="10"/>
        <v>2240.4491095161293</v>
      </c>
    </row>
    <row r="17" spans="1:17" ht="19.95" customHeight="1" x14ac:dyDescent="0.3">
      <c r="A17" s="1">
        <f t="shared" si="0"/>
        <v>6</v>
      </c>
      <c r="B17" s="1" t="s">
        <v>31</v>
      </c>
      <c r="C17" s="1" t="s">
        <v>38</v>
      </c>
      <c r="D17" s="1">
        <v>40.28</v>
      </c>
      <c r="E17" s="1">
        <v>36.92</v>
      </c>
      <c r="F17" s="1">
        <v>122.4</v>
      </c>
      <c r="G17" s="13">
        <f t="shared" si="2"/>
        <v>4930.2719999999999</v>
      </c>
      <c r="H17" s="13">
        <f t="shared" si="3"/>
        <v>4519.0080000000007</v>
      </c>
      <c r="I17" s="1">
        <v>10</v>
      </c>
      <c r="J17" s="1">
        <v>12</v>
      </c>
      <c r="K17" s="14">
        <f t="shared" si="4"/>
        <v>164.34239999999997</v>
      </c>
      <c r="L17" s="13">
        <f t="shared" si="5"/>
        <v>258.44167741935485</v>
      </c>
      <c r="M17" s="13">
        <f t="shared" si="6"/>
        <v>281.50262709677418</v>
      </c>
      <c r="N17" s="13">
        <f t="shared" si="7"/>
        <v>539.94430451612902</v>
      </c>
      <c r="O17" s="13">
        <f t="shared" si="8"/>
        <v>591.63263999999992</v>
      </c>
      <c r="P17" s="13">
        <f t="shared" si="9"/>
        <v>361.52064000000007</v>
      </c>
      <c r="Q17" s="13">
        <f t="shared" si="10"/>
        <v>1657.4399845161292</v>
      </c>
    </row>
    <row r="18" spans="1:17" ht="19.95" customHeight="1" x14ac:dyDescent="0.3">
      <c r="A18" s="1">
        <f t="shared" si="0"/>
        <v>7</v>
      </c>
      <c r="B18" s="1" t="s">
        <v>31</v>
      </c>
      <c r="C18" s="1" t="s">
        <v>39</v>
      </c>
      <c r="D18" s="1">
        <v>142.58000000000001</v>
      </c>
      <c r="E18" s="1">
        <v>130.69999999999999</v>
      </c>
      <c r="F18" s="1">
        <v>105.9</v>
      </c>
      <c r="G18" s="13">
        <f t="shared" si="2"/>
        <v>15099.222000000002</v>
      </c>
      <c r="H18" s="13">
        <f t="shared" si="3"/>
        <v>13841.13</v>
      </c>
      <c r="I18" s="1">
        <v>10</v>
      </c>
      <c r="J18" s="1">
        <v>12</v>
      </c>
      <c r="K18" s="14">
        <f t="shared" si="4"/>
        <v>503.30740000000003</v>
      </c>
      <c r="L18" s="13">
        <f t="shared" si="5"/>
        <v>791.4914758064516</v>
      </c>
      <c r="M18" s="13">
        <f t="shared" si="6"/>
        <v>862.11686903225814</v>
      </c>
      <c r="N18" s="13">
        <f t="shared" si="7"/>
        <v>1653.6083448387099</v>
      </c>
      <c r="O18" s="13">
        <f t="shared" si="8"/>
        <v>1811.9066400000002</v>
      </c>
      <c r="P18" s="13">
        <f t="shared" si="9"/>
        <v>1107.2904000000001</v>
      </c>
      <c r="Q18" s="13">
        <f t="shared" si="10"/>
        <v>5076.1127848387105</v>
      </c>
    </row>
    <row r="19" spans="1:17" ht="19.95" customHeight="1" x14ac:dyDescent="0.3">
      <c r="A19" s="1">
        <f t="shared" si="0"/>
        <v>8</v>
      </c>
      <c r="B19" s="1" t="s">
        <v>31</v>
      </c>
      <c r="C19" s="1" t="s">
        <v>40</v>
      </c>
      <c r="D19" s="1">
        <v>58.49</v>
      </c>
      <c r="E19" s="1">
        <v>53.61</v>
      </c>
      <c r="F19" s="1">
        <v>254.3</v>
      </c>
      <c r="G19" s="13">
        <f t="shared" si="2"/>
        <v>14874.007000000001</v>
      </c>
      <c r="H19" s="13">
        <f t="shared" si="3"/>
        <v>13633.023000000001</v>
      </c>
      <c r="I19" s="1">
        <v>10</v>
      </c>
      <c r="J19" s="1">
        <v>12</v>
      </c>
      <c r="K19" s="14">
        <f t="shared" si="4"/>
        <v>495.80023333333338</v>
      </c>
      <c r="L19" s="13">
        <f t="shared" si="5"/>
        <v>779.68585080645164</v>
      </c>
      <c r="M19" s="13">
        <f t="shared" si="6"/>
        <v>849.25781903225811</v>
      </c>
      <c r="N19" s="13">
        <f t="shared" si="7"/>
        <v>1628.9436698387099</v>
      </c>
      <c r="O19" s="13">
        <f t="shared" si="8"/>
        <v>1784.8808400000003</v>
      </c>
      <c r="P19" s="13">
        <f t="shared" si="9"/>
        <v>1090.64184</v>
      </c>
      <c r="Q19" s="13">
        <f t="shared" si="10"/>
        <v>5000.2665831720433</v>
      </c>
    </row>
    <row r="20" spans="1:17" ht="19.95" customHeight="1" x14ac:dyDescent="0.3">
      <c r="A20" s="1">
        <f t="shared" si="0"/>
        <v>9</v>
      </c>
      <c r="B20" s="1" t="s">
        <v>31</v>
      </c>
      <c r="C20" s="1" t="s">
        <v>41</v>
      </c>
      <c r="D20" s="1">
        <v>55.75</v>
      </c>
      <c r="E20" s="1">
        <v>51.7</v>
      </c>
      <c r="F20" s="1">
        <v>268.60000000000002</v>
      </c>
      <c r="G20" s="13">
        <f t="shared" si="2"/>
        <v>14974.45</v>
      </c>
      <c r="H20" s="13">
        <f t="shared" si="3"/>
        <v>13886.620000000003</v>
      </c>
      <c r="I20" s="1">
        <v>10</v>
      </c>
      <c r="J20" s="1">
        <v>12</v>
      </c>
      <c r="K20" s="14">
        <f t="shared" si="4"/>
        <v>499.14833333333337</v>
      </c>
      <c r="L20" s="13">
        <f t="shared" si="5"/>
        <v>784.95100806451626</v>
      </c>
      <c r="M20" s="13">
        <f t="shared" si="6"/>
        <v>854.99279032258073</v>
      </c>
      <c r="N20" s="13">
        <f t="shared" si="7"/>
        <v>1639.9437983870971</v>
      </c>
      <c r="O20" s="13">
        <f t="shared" si="8"/>
        <v>1796.9340000000002</v>
      </c>
      <c r="P20" s="13">
        <f t="shared" si="9"/>
        <v>1110.9296000000002</v>
      </c>
      <c r="Q20" s="13">
        <f t="shared" si="10"/>
        <v>5046.9557317204308</v>
      </c>
    </row>
    <row r="21" spans="1:17" ht="19.95" customHeight="1" x14ac:dyDescent="0.3">
      <c r="A21" s="1">
        <f t="shared" si="0"/>
        <v>10</v>
      </c>
      <c r="B21" s="1" t="s">
        <v>31</v>
      </c>
      <c r="C21" s="1" t="s">
        <v>42</v>
      </c>
      <c r="D21" s="1">
        <v>329.69</v>
      </c>
      <c r="E21" s="1">
        <v>302.22000000000003</v>
      </c>
      <c r="F21" s="1">
        <v>52.4</v>
      </c>
      <c r="G21" s="13">
        <f t="shared" si="2"/>
        <v>17275.756000000001</v>
      </c>
      <c r="H21" s="13">
        <f t="shared" si="3"/>
        <v>15836.328000000001</v>
      </c>
      <c r="I21" s="1">
        <v>10</v>
      </c>
      <c r="J21" s="1">
        <v>12</v>
      </c>
      <c r="K21" s="14">
        <f t="shared" si="4"/>
        <v>575.8585333333333</v>
      </c>
      <c r="L21" s="13">
        <f t="shared" si="5"/>
        <v>905.58398387096793</v>
      </c>
      <c r="M21" s="13">
        <f t="shared" si="6"/>
        <v>986.3899393548387</v>
      </c>
      <c r="N21" s="13">
        <f t="shared" si="7"/>
        <v>1891.9739232258066</v>
      </c>
      <c r="O21" s="13">
        <f t="shared" si="8"/>
        <v>2073.0907200000001</v>
      </c>
      <c r="P21" s="13">
        <f t="shared" si="9"/>
        <v>1266.90624</v>
      </c>
      <c r="Q21" s="13">
        <f t="shared" si="10"/>
        <v>5807.8294165591406</v>
      </c>
    </row>
    <row r="22" spans="1:17" ht="19.95" customHeight="1" x14ac:dyDescent="0.3">
      <c r="A22" s="1">
        <f t="shared" si="0"/>
        <v>11</v>
      </c>
      <c r="B22" s="1" t="s">
        <v>31</v>
      </c>
      <c r="C22" s="1" t="s">
        <v>43</v>
      </c>
      <c r="D22" s="1">
        <v>203.36</v>
      </c>
      <c r="E22" s="1">
        <v>186.41</v>
      </c>
      <c r="F22" s="1">
        <v>202.4</v>
      </c>
      <c r="G22" s="13">
        <f t="shared" si="2"/>
        <v>41160.064000000006</v>
      </c>
      <c r="H22" s="13">
        <f t="shared" si="3"/>
        <v>37729.383999999998</v>
      </c>
      <c r="I22" s="1">
        <v>10</v>
      </c>
      <c r="J22" s="1">
        <v>12</v>
      </c>
      <c r="K22" s="14">
        <f t="shared" si="4"/>
        <v>1372.0021333333334</v>
      </c>
      <c r="L22" s="13">
        <f t="shared" si="5"/>
        <v>2157.5840000000003</v>
      </c>
      <c r="M22" s="13">
        <f t="shared" si="6"/>
        <v>2350.1068800000003</v>
      </c>
      <c r="N22" s="13">
        <f t="shared" si="7"/>
        <v>4507.6908800000001</v>
      </c>
      <c r="O22" s="13">
        <f t="shared" si="8"/>
        <v>4939.2076800000004</v>
      </c>
      <c r="P22" s="13">
        <f t="shared" si="9"/>
        <v>3018.3507199999999</v>
      </c>
      <c r="Q22" s="13">
        <f t="shared" si="10"/>
        <v>13837.251413333333</v>
      </c>
    </row>
    <row r="23" spans="1:17" ht="19.95" customHeight="1" x14ac:dyDescent="0.3">
      <c r="A23" s="1">
        <f t="shared" si="0"/>
        <v>12</v>
      </c>
      <c r="B23" s="1" t="s">
        <v>44</v>
      </c>
      <c r="C23" s="1" t="s">
        <v>45</v>
      </c>
      <c r="D23" s="1">
        <v>204.08</v>
      </c>
      <c r="F23" s="1">
        <v>455</v>
      </c>
      <c r="G23" s="13">
        <f t="shared" si="2"/>
        <v>92856.400000000009</v>
      </c>
      <c r="H23" s="13">
        <v>102140.02</v>
      </c>
      <c r="I23" s="1">
        <v>10</v>
      </c>
      <c r="J23" s="1">
        <v>12</v>
      </c>
      <c r="K23" s="14">
        <f t="shared" si="4"/>
        <v>3095.2133333333336</v>
      </c>
      <c r="L23" s="13">
        <f t="shared" si="5"/>
        <v>4867.4725806451625</v>
      </c>
      <c r="M23" s="13">
        <f t="shared" si="6"/>
        <v>5301.8009032258078</v>
      </c>
      <c r="N23" s="13">
        <f t="shared" si="7"/>
        <v>10169.273483870969</v>
      </c>
      <c r="O23" s="13">
        <f t="shared" si="8"/>
        <v>11142.768</v>
      </c>
      <c r="P23" s="13">
        <f t="shared" si="9"/>
        <v>8171.2015999999994</v>
      </c>
      <c r="Q23" s="13">
        <f t="shared" si="10"/>
        <v>32578.456417204303</v>
      </c>
    </row>
    <row r="24" spans="1:17" ht="19.95" customHeight="1" x14ac:dyDescent="0.3">
      <c r="A24" s="1">
        <f t="shared" si="0"/>
        <v>13</v>
      </c>
      <c r="B24" s="1" t="s">
        <v>31</v>
      </c>
      <c r="C24" s="1" t="s">
        <v>46</v>
      </c>
      <c r="D24" s="1">
        <v>134.15</v>
      </c>
      <c r="E24" s="1">
        <v>122.98</v>
      </c>
      <c r="F24" s="1">
        <v>82.6</v>
      </c>
      <c r="G24" s="13">
        <f t="shared" si="2"/>
        <v>11080.789999999999</v>
      </c>
      <c r="H24" s="13">
        <f t="shared" si="3"/>
        <v>10158.147999999999</v>
      </c>
      <c r="I24" s="1">
        <v>10</v>
      </c>
      <c r="J24" s="1">
        <v>12</v>
      </c>
      <c r="K24" s="14">
        <f t="shared" si="4"/>
        <v>369.35966666666661</v>
      </c>
      <c r="L24" s="13">
        <f t="shared" si="5"/>
        <v>580.84786290322575</v>
      </c>
      <c r="M24" s="13">
        <f t="shared" si="6"/>
        <v>632.67736451612882</v>
      </c>
      <c r="N24" s="13">
        <f t="shared" si="7"/>
        <v>1213.5252274193545</v>
      </c>
      <c r="O24" s="13">
        <f t="shared" si="8"/>
        <v>1329.6947999999998</v>
      </c>
      <c r="P24" s="13">
        <f t="shared" si="9"/>
        <v>812.65183999999999</v>
      </c>
      <c r="Q24" s="13">
        <f t="shared" si="10"/>
        <v>3725.2315340860209</v>
      </c>
    </row>
    <row r="25" spans="1:17" ht="19.95" customHeight="1" x14ac:dyDescent="0.3">
      <c r="A25" s="1">
        <f t="shared" si="0"/>
        <v>14</v>
      </c>
      <c r="B25" s="1" t="s">
        <v>31</v>
      </c>
      <c r="C25" s="1" t="s">
        <v>47</v>
      </c>
      <c r="D25" s="1">
        <v>141.66</v>
      </c>
      <c r="E25" s="1">
        <v>129.85</v>
      </c>
      <c r="F25" s="1">
        <v>177</v>
      </c>
      <c r="G25" s="13">
        <f t="shared" si="2"/>
        <v>25073.82</v>
      </c>
      <c r="H25" s="13">
        <f t="shared" si="3"/>
        <v>22983.45</v>
      </c>
      <c r="I25" s="1">
        <v>10</v>
      </c>
      <c r="J25" s="1">
        <v>12</v>
      </c>
      <c r="K25" s="14">
        <f t="shared" si="4"/>
        <v>835.7940000000001</v>
      </c>
      <c r="L25" s="13">
        <f t="shared" si="5"/>
        <v>1314.3534677419354</v>
      </c>
      <c r="M25" s="13">
        <f t="shared" si="6"/>
        <v>1431.6342387096777</v>
      </c>
      <c r="N25" s="13">
        <f t="shared" si="7"/>
        <v>2745.9877064516131</v>
      </c>
      <c r="O25" s="13">
        <f t="shared" si="8"/>
        <v>3008.8583999999996</v>
      </c>
      <c r="P25" s="13">
        <f t="shared" si="9"/>
        <v>1838.6760000000002</v>
      </c>
      <c r="Q25" s="13">
        <f t="shared" si="10"/>
        <v>8429.3161064516116</v>
      </c>
    </row>
    <row r="26" spans="1:17" ht="19.95" customHeight="1" x14ac:dyDescent="0.3">
      <c r="A26" s="1">
        <f t="shared" si="0"/>
        <v>15</v>
      </c>
      <c r="B26" s="1" t="s">
        <v>31</v>
      </c>
      <c r="C26" s="1" t="s">
        <v>48</v>
      </c>
      <c r="D26" s="1">
        <v>141.66</v>
      </c>
      <c r="E26" s="1">
        <v>129.85</v>
      </c>
      <c r="F26" s="1">
        <v>389.1</v>
      </c>
      <c r="G26" s="13">
        <f t="shared" si="2"/>
        <v>55119.906000000003</v>
      </c>
      <c r="H26" s="13">
        <f t="shared" si="3"/>
        <v>50524.635000000002</v>
      </c>
      <c r="I26" s="1">
        <v>10</v>
      </c>
      <c r="J26" s="1">
        <v>12</v>
      </c>
      <c r="K26" s="14">
        <f t="shared" si="4"/>
        <v>1837.3301999999999</v>
      </c>
      <c r="L26" s="13">
        <f t="shared" si="5"/>
        <v>2889.3499112903228</v>
      </c>
      <c r="M26" s="13">
        <f t="shared" si="6"/>
        <v>3147.1688264516129</v>
      </c>
      <c r="N26" s="13">
        <f t="shared" si="7"/>
        <v>6036.5187377419352</v>
      </c>
      <c r="O26" s="13">
        <f t="shared" si="8"/>
        <v>6614.3887199999999</v>
      </c>
      <c r="P26" s="13">
        <f t="shared" si="9"/>
        <v>4041.970800000001</v>
      </c>
      <c r="Q26" s="13">
        <f t="shared" si="10"/>
        <v>18530.208457741937</v>
      </c>
    </row>
    <row r="27" spans="1:17" ht="19.95" customHeight="1" x14ac:dyDescent="0.3">
      <c r="A27" s="1">
        <f t="shared" si="0"/>
        <v>16</v>
      </c>
      <c r="B27" s="1" t="s">
        <v>31</v>
      </c>
      <c r="C27" s="1" t="s">
        <v>49</v>
      </c>
      <c r="D27" s="1">
        <v>141.66</v>
      </c>
      <c r="E27" s="1">
        <v>129.85</v>
      </c>
      <c r="F27" s="1">
        <v>59.2</v>
      </c>
      <c r="G27" s="13">
        <f t="shared" si="2"/>
        <v>8386.2720000000008</v>
      </c>
      <c r="H27" s="13">
        <f t="shared" si="3"/>
        <v>7687.12</v>
      </c>
      <c r="I27" s="1">
        <v>10</v>
      </c>
      <c r="J27" s="1">
        <v>12</v>
      </c>
      <c r="K27" s="14">
        <f t="shared" si="4"/>
        <v>279.54240000000004</v>
      </c>
      <c r="L27" s="13">
        <f t="shared" si="5"/>
        <v>439.60296774193557</v>
      </c>
      <c r="M27" s="13">
        <f t="shared" si="6"/>
        <v>478.82907870967756</v>
      </c>
      <c r="N27" s="13">
        <f t="shared" si="7"/>
        <v>918.43204645161313</v>
      </c>
      <c r="O27" s="13">
        <f t="shared" si="8"/>
        <v>1006.3526400000001</v>
      </c>
      <c r="P27" s="13">
        <f t="shared" si="9"/>
        <v>614.96960000000001</v>
      </c>
      <c r="Q27" s="13">
        <f t="shared" si="10"/>
        <v>2819.2966864516134</v>
      </c>
    </row>
    <row r="28" spans="1:17" ht="19.95" customHeight="1" x14ac:dyDescent="0.3">
      <c r="A28" s="1">
        <f t="shared" si="0"/>
        <v>17</v>
      </c>
      <c r="B28" s="1" t="s">
        <v>31</v>
      </c>
      <c r="C28" s="1" t="s">
        <v>50</v>
      </c>
      <c r="D28" s="1">
        <v>141.66</v>
      </c>
      <c r="E28" s="1">
        <v>129.85</v>
      </c>
      <c r="F28" s="1">
        <v>169</v>
      </c>
      <c r="G28" s="13">
        <f t="shared" si="2"/>
        <v>23940.54</v>
      </c>
      <c r="H28" s="13">
        <f t="shared" si="3"/>
        <v>21944.649999999998</v>
      </c>
      <c r="I28" s="1">
        <v>10</v>
      </c>
      <c r="J28" s="1">
        <v>12</v>
      </c>
      <c r="K28" s="14">
        <f t="shared" si="4"/>
        <v>798.01800000000003</v>
      </c>
      <c r="L28" s="13">
        <f t="shared" si="5"/>
        <v>1254.9476612903227</v>
      </c>
      <c r="M28" s="13">
        <f t="shared" si="6"/>
        <v>1366.927606451613</v>
      </c>
      <c r="N28" s="13">
        <f t="shared" si="7"/>
        <v>2621.8752677419357</v>
      </c>
      <c r="O28" s="13">
        <f t="shared" si="8"/>
        <v>2872.8647999999998</v>
      </c>
      <c r="P28" s="13">
        <f t="shared" si="9"/>
        <v>1755.5719999999999</v>
      </c>
      <c r="Q28" s="13">
        <f t="shared" si="10"/>
        <v>8048.3300677419356</v>
      </c>
    </row>
    <row r="29" spans="1:17" ht="19.95" customHeight="1" x14ac:dyDescent="0.3">
      <c r="A29" s="1">
        <f t="shared" si="0"/>
        <v>18</v>
      </c>
      <c r="B29" s="1" t="s">
        <v>31</v>
      </c>
      <c r="C29" s="1" t="s">
        <v>51</v>
      </c>
      <c r="D29" s="1">
        <v>141.66</v>
      </c>
      <c r="E29" s="1">
        <v>129.85</v>
      </c>
      <c r="F29" s="1">
        <v>136.1</v>
      </c>
      <c r="G29" s="13">
        <f t="shared" si="2"/>
        <v>19279.925999999999</v>
      </c>
      <c r="H29" s="13">
        <f t="shared" si="3"/>
        <v>17672.584999999999</v>
      </c>
      <c r="I29" s="1">
        <v>10</v>
      </c>
      <c r="J29" s="1">
        <v>12</v>
      </c>
      <c r="K29" s="14">
        <f t="shared" si="4"/>
        <v>642.66419999999994</v>
      </c>
      <c r="L29" s="13">
        <f t="shared" si="5"/>
        <v>1010.6412822580646</v>
      </c>
      <c r="M29" s="13">
        <f t="shared" si="6"/>
        <v>1100.8215812903225</v>
      </c>
      <c r="N29" s="13">
        <f t="shared" si="7"/>
        <v>2111.4628635483868</v>
      </c>
      <c r="O29" s="13">
        <f t="shared" si="8"/>
        <v>2313.59112</v>
      </c>
      <c r="P29" s="13">
        <f t="shared" si="9"/>
        <v>1413.8067999999998</v>
      </c>
      <c r="Q29" s="13">
        <f t="shared" si="10"/>
        <v>6481.5249835483864</v>
      </c>
    </row>
    <row r="30" spans="1:17" ht="19.95" hidden="1" customHeight="1" x14ac:dyDescent="0.3">
      <c r="A30" s="1">
        <f t="shared" si="0"/>
        <v>19</v>
      </c>
      <c r="C30" s="1" t="s">
        <v>52</v>
      </c>
      <c r="H30" s="13">
        <f t="shared" si="1"/>
        <v>0</v>
      </c>
      <c r="K30" s="14">
        <f t="shared" ref="K30:K31" si="11">((G30/12*6)*I30)%</f>
        <v>0</v>
      </c>
      <c r="L30" s="13">
        <f t="shared" si="5"/>
        <v>0</v>
      </c>
      <c r="M30" s="13">
        <f t="shared" si="6"/>
        <v>0</v>
      </c>
      <c r="N30" s="13">
        <f t="shared" si="7"/>
        <v>0</v>
      </c>
      <c r="O30" s="13">
        <f t="shared" si="8"/>
        <v>0</v>
      </c>
      <c r="P30" s="13"/>
      <c r="Q30" s="13"/>
    </row>
    <row r="31" spans="1:17" ht="19.95" hidden="1" customHeight="1" x14ac:dyDescent="0.3">
      <c r="A31" s="1">
        <f t="shared" si="0"/>
        <v>20</v>
      </c>
      <c r="C31" s="1" t="s">
        <v>53</v>
      </c>
      <c r="H31" s="13">
        <f t="shared" si="1"/>
        <v>0</v>
      </c>
      <c r="K31" s="14">
        <f t="shared" si="11"/>
        <v>0</v>
      </c>
      <c r="L31" s="13">
        <f t="shared" si="5"/>
        <v>0</v>
      </c>
      <c r="M31" s="13">
        <f t="shared" si="6"/>
        <v>0</v>
      </c>
      <c r="N31" s="13">
        <f t="shared" si="7"/>
        <v>0</v>
      </c>
      <c r="O31" s="13">
        <f t="shared" si="8"/>
        <v>0</v>
      </c>
      <c r="P31" s="13"/>
      <c r="Q31" s="13"/>
    </row>
    <row r="32" spans="1:17" x14ac:dyDescent="0.3">
      <c r="A32" s="1">
        <v>19</v>
      </c>
      <c r="B32" s="1" t="s">
        <v>31</v>
      </c>
      <c r="C32" s="1" t="s">
        <v>54</v>
      </c>
      <c r="D32" s="1">
        <v>352.48</v>
      </c>
      <c r="E32" s="1">
        <v>323.10000000000002</v>
      </c>
      <c r="F32" s="1">
        <v>171.9</v>
      </c>
      <c r="G32" s="13">
        <f t="shared" si="2"/>
        <v>60591.312000000005</v>
      </c>
      <c r="H32" s="13">
        <f t="shared" ref="H32:H40" si="12">E32*F32</f>
        <v>55540.890000000007</v>
      </c>
      <c r="I32" s="1">
        <v>10</v>
      </c>
      <c r="J32" s="1">
        <v>12</v>
      </c>
      <c r="K32" s="14">
        <f t="shared" ref="K32:K40" si="13">((G32/12*4)*I32)%</f>
        <v>2019.7104000000004</v>
      </c>
      <c r="L32" s="13">
        <f t="shared" si="5"/>
        <v>3176.157483870968</v>
      </c>
      <c r="M32" s="13">
        <f t="shared" si="6"/>
        <v>3459.5684593548394</v>
      </c>
      <c r="N32" s="13">
        <f t="shared" si="7"/>
        <v>6635.725943225807</v>
      </c>
      <c r="O32" s="13">
        <f t="shared" si="8"/>
        <v>7270.957440000001</v>
      </c>
      <c r="P32" s="13">
        <f t="shared" si="9"/>
        <v>4443.2712000000001</v>
      </c>
      <c r="Q32" s="13">
        <f t="shared" si="10"/>
        <v>20369.664983225808</v>
      </c>
    </row>
    <row r="33" spans="1:17" x14ac:dyDescent="0.3">
      <c r="A33" s="1">
        <v>20</v>
      </c>
      <c r="B33" s="1" t="s">
        <v>31</v>
      </c>
      <c r="C33" s="1" t="s">
        <v>55</v>
      </c>
      <c r="D33" s="1">
        <v>272.82</v>
      </c>
      <c r="E33" s="1">
        <v>250.08</v>
      </c>
      <c r="F33" s="1">
        <v>45.6</v>
      </c>
      <c r="G33" s="13">
        <f t="shared" si="2"/>
        <v>12440.592000000001</v>
      </c>
      <c r="H33" s="13">
        <f t="shared" si="12"/>
        <v>11403.648000000001</v>
      </c>
      <c r="I33" s="1">
        <v>10</v>
      </c>
      <c r="J33" s="1">
        <v>12</v>
      </c>
      <c r="K33" s="14">
        <f t="shared" si="13"/>
        <v>414.68640000000005</v>
      </c>
      <c r="L33" s="13">
        <f t="shared" si="5"/>
        <v>652.12780645161297</v>
      </c>
      <c r="M33" s="13">
        <f t="shared" si="6"/>
        <v>710.31767225806459</v>
      </c>
      <c r="N33" s="13">
        <f t="shared" si="7"/>
        <v>1362.4454787096774</v>
      </c>
      <c r="O33" s="13">
        <f t="shared" si="8"/>
        <v>1492.87104</v>
      </c>
      <c r="P33" s="13">
        <f t="shared" si="9"/>
        <v>912.29184000000009</v>
      </c>
      <c r="Q33" s="13">
        <f t="shared" si="10"/>
        <v>4182.2947587096778</v>
      </c>
    </row>
    <row r="34" spans="1:17" x14ac:dyDescent="0.3">
      <c r="A34" s="1">
        <v>21</v>
      </c>
      <c r="B34" s="1" t="s">
        <v>31</v>
      </c>
      <c r="C34" s="1" t="s">
        <v>56</v>
      </c>
      <c r="D34" s="1">
        <v>254.55</v>
      </c>
      <c r="E34" s="1">
        <v>233.34</v>
      </c>
      <c r="F34" s="1">
        <v>285.89999999999998</v>
      </c>
      <c r="G34" s="13">
        <f t="shared" si="2"/>
        <v>72775.845000000001</v>
      </c>
      <c r="H34" s="13">
        <f t="shared" si="12"/>
        <v>66711.906000000003</v>
      </c>
      <c r="I34" s="1">
        <v>10</v>
      </c>
      <c r="J34" s="1">
        <v>12</v>
      </c>
      <c r="K34" s="14">
        <f t="shared" si="13"/>
        <v>2425.8615000000004</v>
      </c>
      <c r="L34" s="13">
        <f t="shared" si="5"/>
        <v>3814.8628427419353</v>
      </c>
      <c r="M34" s="13">
        <f t="shared" si="6"/>
        <v>4155.2659887096779</v>
      </c>
      <c r="N34" s="13">
        <f t="shared" si="7"/>
        <v>7970.1288314516132</v>
      </c>
      <c r="O34" s="13">
        <f t="shared" si="8"/>
        <v>8733.1013999999996</v>
      </c>
      <c r="P34" s="13">
        <f t="shared" si="9"/>
        <v>5336.9524799999999</v>
      </c>
      <c r="Q34" s="13">
        <f t="shared" si="10"/>
        <v>24466.044211451612</v>
      </c>
    </row>
    <row r="35" spans="1:17" x14ac:dyDescent="0.3">
      <c r="A35" s="1">
        <v>22</v>
      </c>
      <c r="B35" s="1" t="s">
        <v>57</v>
      </c>
      <c r="C35" s="1" t="s">
        <v>58</v>
      </c>
      <c r="D35" s="1">
        <v>156.13999999999999</v>
      </c>
      <c r="F35" s="1">
        <v>378</v>
      </c>
      <c r="G35" s="1">
        <f t="shared" si="2"/>
        <v>59020.92</v>
      </c>
      <c r="H35" s="15">
        <v>57415.08</v>
      </c>
      <c r="I35" s="1">
        <v>10</v>
      </c>
      <c r="J35" s="1">
        <v>12</v>
      </c>
      <c r="K35" s="14">
        <f t="shared" si="13"/>
        <v>1967.364</v>
      </c>
      <c r="L35" s="13">
        <f t="shared" si="5"/>
        <v>3093.838548387097</v>
      </c>
      <c r="M35" s="13">
        <f t="shared" si="6"/>
        <v>3369.9041419354839</v>
      </c>
      <c r="N35" s="13">
        <f t="shared" si="7"/>
        <v>6463.7426903225805</v>
      </c>
      <c r="O35" s="13">
        <f t="shared" si="8"/>
        <v>7082.5104000000001</v>
      </c>
      <c r="P35" s="16">
        <f t="shared" si="9"/>
        <v>4593.2064</v>
      </c>
      <c r="Q35" s="13">
        <f t="shared" si="10"/>
        <v>20106.823490322578</v>
      </c>
    </row>
    <row r="36" spans="1:17" x14ac:dyDescent="0.3">
      <c r="A36" s="1">
        <v>23</v>
      </c>
      <c r="B36" s="1" t="s">
        <v>31</v>
      </c>
      <c r="C36" s="1" t="s">
        <v>59</v>
      </c>
      <c r="D36" s="1">
        <v>256.81</v>
      </c>
      <c r="E36" s="1">
        <v>235.41</v>
      </c>
      <c r="F36" s="1">
        <v>182.6</v>
      </c>
      <c r="G36" s="13">
        <f t="shared" si="2"/>
        <v>46893.506000000001</v>
      </c>
      <c r="H36" s="13">
        <f t="shared" si="12"/>
        <v>42985.865999999995</v>
      </c>
      <c r="I36" s="1">
        <v>10</v>
      </c>
      <c r="J36" s="1">
        <v>12</v>
      </c>
      <c r="K36" s="14">
        <f t="shared" si="13"/>
        <v>1563.1168666666667</v>
      </c>
      <c r="L36" s="13">
        <f t="shared" si="5"/>
        <v>2458.1273306451617</v>
      </c>
      <c r="M36" s="13">
        <f t="shared" si="6"/>
        <v>2677.4679232258063</v>
      </c>
      <c r="N36" s="13">
        <f t="shared" si="7"/>
        <v>5135.595253870968</v>
      </c>
      <c r="O36" s="13">
        <f t="shared" si="8"/>
        <v>5627.2207200000003</v>
      </c>
      <c r="P36" s="13">
        <f t="shared" si="9"/>
        <v>3438.8692799999994</v>
      </c>
      <c r="Q36" s="13">
        <f t="shared" si="10"/>
        <v>15764.802120537635</v>
      </c>
    </row>
    <row r="37" spans="1:17" x14ac:dyDescent="0.3">
      <c r="A37" s="1">
        <v>24</v>
      </c>
      <c r="B37" s="1" t="s">
        <v>31</v>
      </c>
      <c r="C37" s="1" t="s">
        <v>60</v>
      </c>
      <c r="D37" s="1">
        <v>142.58000000000001</v>
      </c>
      <c r="E37" s="1">
        <v>130.69999999999999</v>
      </c>
      <c r="F37" s="1">
        <v>166.4</v>
      </c>
      <c r="G37" s="13">
        <f t="shared" si="2"/>
        <v>23725.312000000002</v>
      </c>
      <c r="H37" s="13">
        <f t="shared" si="12"/>
        <v>21748.48</v>
      </c>
      <c r="I37" s="1">
        <v>10</v>
      </c>
      <c r="J37" s="1">
        <v>12</v>
      </c>
      <c r="K37" s="14">
        <f t="shared" si="13"/>
        <v>790.84373333333338</v>
      </c>
      <c r="L37" s="13">
        <f t="shared" si="5"/>
        <v>1243.665548387097</v>
      </c>
      <c r="M37" s="13">
        <f t="shared" si="6"/>
        <v>1354.6387819354838</v>
      </c>
      <c r="N37" s="13">
        <f t="shared" si="7"/>
        <v>2598.3043303225809</v>
      </c>
      <c r="O37" s="13">
        <f t="shared" si="8"/>
        <v>2847.0374400000001</v>
      </c>
      <c r="P37" s="13">
        <f t="shared" si="9"/>
        <v>1739.8784000000001</v>
      </c>
      <c r="Q37" s="13">
        <f t="shared" si="10"/>
        <v>7976.0639036559151</v>
      </c>
    </row>
    <row r="38" spans="1:17" x14ac:dyDescent="0.3">
      <c r="A38" s="1">
        <v>25</v>
      </c>
      <c r="B38" s="1" t="s">
        <v>31</v>
      </c>
      <c r="C38" s="1" t="s">
        <v>61</v>
      </c>
      <c r="D38" s="1">
        <v>142.58000000000001</v>
      </c>
      <c r="E38" s="1">
        <v>130.69999999999999</v>
      </c>
      <c r="F38" s="1">
        <v>201.9</v>
      </c>
      <c r="G38" s="13">
        <f t="shared" si="2"/>
        <v>28786.902000000002</v>
      </c>
      <c r="H38" s="13">
        <f t="shared" si="12"/>
        <v>26388.329999999998</v>
      </c>
      <c r="I38" s="1">
        <v>10</v>
      </c>
      <c r="J38" s="1">
        <v>12</v>
      </c>
      <c r="K38" s="14">
        <f t="shared" si="13"/>
        <v>959.5634</v>
      </c>
      <c r="L38" s="13">
        <f t="shared" si="5"/>
        <v>1508.9908306451614</v>
      </c>
      <c r="M38" s="13">
        <f t="shared" si="6"/>
        <v>1643.6392432258062</v>
      </c>
      <c r="N38" s="13">
        <f t="shared" si="7"/>
        <v>3152.6300738709679</v>
      </c>
      <c r="O38" s="13">
        <f t="shared" si="8"/>
        <v>3454.4282400000002</v>
      </c>
      <c r="P38" s="13">
        <f t="shared" si="9"/>
        <v>2111.0663999999997</v>
      </c>
      <c r="Q38" s="13">
        <f t="shared" si="10"/>
        <v>9677.6881138709687</v>
      </c>
    </row>
    <row r="39" spans="1:17" x14ac:dyDescent="0.3">
      <c r="A39" s="1">
        <v>26</v>
      </c>
      <c r="B39" s="1" t="s">
        <v>62</v>
      </c>
      <c r="C39" s="1" t="s">
        <v>63</v>
      </c>
      <c r="D39" s="1">
        <v>120.3</v>
      </c>
      <c r="F39" s="1">
        <v>331</v>
      </c>
      <c r="G39" s="1">
        <f t="shared" si="2"/>
        <v>39819.299999999996</v>
      </c>
      <c r="H39" s="13">
        <v>36500.480000000003</v>
      </c>
      <c r="I39" s="1">
        <v>10</v>
      </c>
      <c r="J39" s="1">
        <v>12</v>
      </c>
      <c r="K39" s="14">
        <f t="shared" si="13"/>
        <v>1327.31</v>
      </c>
      <c r="L39" s="13">
        <f t="shared" si="5"/>
        <v>2087.3020161290319</v>
      </c>
      <c r="M39" s="13">
        <f t="shared" si="6"/>
        <v>2273.5535806451612</v>
      </c>
      <c r="N39" s="13">
        <f t="shared" si="7"/>
        <v>4360.8555967741931</v>
      </c>
      <c r="O39" s="13">
        <f t="shared" si="8"/>
        <v>4778.3159999999998</v>
      </c>
      <c r="P39" s="13">
        <f t="shared" si="9"/>
        <v>2920.0384000000004</v>
      </c>
      <c r="Q39" s="13">
        <f t="shared" si="10"/>
        <v>13386.519996774194</v>
      </c>
    </row>
    <row r="40" spans="1:17" x14ac:dyDescent="0.3">
      <c r="A40" s="1">
        <v>27</v>
      </c>
      <c r="B40" s="1" t="s">
        <v>31</v>
      </c>
      <c r="C40" s="1" t="s">
        <v>64</v>
      </c>
      <c r="D40" s="1">
        <v>201.05</v>
      </c>
      <c r="E40" s="1">
        <v>184.3</v>
      </c>
      <c r="F40" s="1">
        <v>235.8</v>
      </c>
      <c r="G40" s="1">
        <f t="shared" si="2"/>
        <v>47407.590000000004</v>
      </c>
      <c r="H40" s="13">
        <f t="shared" si="12"/>
        <v>43457.94</v>
      </c>
      <c r="I40" s="1">
        <v>10</v>
      </c>
      <c r="J40" s="1">
        <v>12</v>
      </c>
      <c r="K40" s="14">
        <f t="shared" si="13"/>
        <v>1580.2530000000002</v>
      </c>
      <c r="L40" s="13">
        <f t="shared" si="5"/>
        <v>2485.0752822580644</v>
      </c>
      <c r="M40" s="13">
        <f t="shared" si="6"/>
        <v>2706.8204612903228</v>
      </c>
      <c r="N40" s="13">
        <f t="shared" si="7"/>
        <v>5191.8957435483871</v>
      </c>
      <c r="O40" s="13">
        <f t="shared" si="8"/>
        <v>5688.9108000000006</v>
      </c>
      <c r="P40" s="13">
        <f t="shared" si="9"/>
        <v>3476.6352000000002</v>
      </c>
      <c r="Q40" s="13">
        <f t="shared" si="10"/>
        <v>15937.694743548389</v>
      </c>
    </row>
    <row r="41" spans="1:17" x14ac:dyDescent="0.3">
      <c r="B41" s="17" t="s">
        <v>65</v>
      </c>
      <c r="K41" s="14">
        <f>SUM(K12:K40)</f>
        <v>31759.599900000001</v>
      </c>
      <c r="N41" s="13">
        <f>SUM(N12:N40)</f>
        <v>104345.65321983873</v>
      </c>
      <c r="O41" s="13">
        <f>SUM(O12:O40)</f>
        <v>114334.55963999999</v>
      </c>
      <c r="P41" s="13">
        <f>SUM(P12:P40)</f>
        <v>73015.425840000011</v>
      </c>
      <c r="Q41" s="18">
        <f>SUM(Q12:Q40)</f>
        <v>323455.23859983875</v>
      </c>
    </row>
  </sheetData>
  <mergeCells count="13">
    <mergeCell ref="C2:Q2"/>
    <mergeCell ref="B3:O3"/>
    <mergeCell ref="A4:A5"/>
    <mergeCell ref="B4:B5"/>
    <mergeCell ref="C4:C5"/>
    <mergeCell ref="D4:D5"/>
    <mergeCell ref="E4:E6"/>
    <mergeCell ref="F4:F5"/>
    <mergeCell ref="G4:G5"/>
    <mergeCell ref="H4:H5"/>
    <mergeCell ref="I4:I5"/>
    <mergeCell ref="J4:J5"/>
    <mergeCell ref="K4:Q4"/>
  </mergeCells>
  <pageMargins left="0.7" right="0.7" top="0.75" bottom="0.75" header="0.3" footer="0.3"/>
  <pageSetup paperSize="9" scale="61" orientation="landscape" verticalDpi="360" r:id="rId1"/>
  <headerFooter differentFirst="1">
    <oddHeader>&amp;C 5&amp;Rпродовження додатка</oddHeader>
    <firstHeader>&amp;C4&amp;Rпродовження додатка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7"/>
  <sheetViews>
    <sheetView workbookViewId="0">
      <selection activeCell="M15" sqref="M15"/>
    </sheetView>
  </sheetViews>
  <sheetFormatPr defaultColWidth="8.88671875" defaultRowHeight="15.6" x14ac:dyDescent="0.3"/>
  <cols>
    <col min="1" max="1" width="4.88671875" style="1" bestFit="1" customWidth="1"/>
    <col min="2" max="2" width="24.6640625" style="1" bestFit="1" customWidth="1"/>
    <col min="3" max="3" width="37.109375" style="1" bestFit="1" customWidth="1"/>
    <col min="4" max="4" width="11.6640625" style="1" bestFit="1" customWidth="1"/>
    <col min="5" max="5" width="9.5546875" style="1" bestFit="1" customWidth="1"/>
    <col min="6" max="6" width="13.109375" style="1" bestFit="1" customWidth="1"/>
    <col min="7" max="7" width="12.33203125" style="2" bestFit="1" customWidth="1"/>
    <col min="8" max="8" width="4.109375" style="1" bestFit="1" customWidth="1"/>
    <col min="9" max="9" width="7.33203125" style="1" bestFit="1" customWidth="1"/>
    <col min="10" max="10" width="14.88671875" style="3" bestFit="1" customWidth="1"/>
    <col min="11" max="11" width="14.88671875" style="1" bestFit="1" customWidth="1"/>
    <col min="12" max="13" width="13.33203125" style="1" bestFit="1" customWidth="1"/>
    <col min="14" max="14" width="15.33203125" style="1" bestFit="1" customWidth="1"/>
    <col min="15" max="15" width="8.88671875" style="1" bestFit="1"/>
    <col min="16" max="16384" width="8.88671875" style="1"/>
  </cols>
  <sheetData>
    <row r="1" spans="1:15" x14ac:dyDescent="0.3">
      <c r="A1" s="4"/>
      <c r="B1" s="4"/>
      <c r="C1" s="4"/>
      <c r="D1" s="4"/>
      <c r="E1" s="4"/>
      <c r="F1" s="4"/>
      <c r="G1" s="5"/>
      <c r="H1" s="4"/>
      <c r="I1" s="4"/>
      <c r="J1" s="6"/>
      <c r="K1" s="4"/>
      <c r="L1" s="4"/>
      <c r="M1" s="4"/>
      <c r="N1" s="4"/>
      <c r="O1" s="19"/>
    </row>
    <row r="2" spans="1:15" x14ac:dyDescent="0.3">
      <c r="A2" s="4"/>
      <c r="B2" s="4"/>
      <c r="C2" s="4"/>
      <c r="D2" s="4"/>
      <c r="E2" s="4"/>
      <c r="F2" s="4"/>
      <c r="G2" s="5"/>
      <c r="H2" s="4"/>
      <c r="I2" s="4"/>
      <c r="J2" s="6"/>
      <c r="K2" s="4"/>
      <c r="L2" s="4"/>
      <c r="M2" s="4"/>
      <c r="N2" s="4"/>
      <c r="O2" s="19"/>
    </row>
    <row r="3" spans="1:15" x14ac:dyDescent="0.3">
      <c r="A3" s="4"/>
      <c r="B3" s="4"/>
      <c r="C3" s="4"/>
      <c r="D3" s="4"/>
      <c r="E3" s="4"/>
      <c r="F3" s="4"/>
      <c r="G3" s="5"/>
      <c r="H3" s="4"/>
      <c r="I3" s="4"/>
      <c r="J3" s="6"/>
      <c r="K3" s="4"/>
      <c r="L3" s="4"/>
      <c r="M3" s="4"/>
      <c r="N3" s="4"/>
      <c r="O3" s="19"/>
    </row>
    <row r="4" spans="1:15" x14ac:dyDescent="0.3">
      <c r="A4" s="4"/>
      <c r="B4" s="4"/>
      <c r="C4" s="20" t="s">
        <v>66</v>
      </c>
      <c r="D4" s="4"/>
      <c r="E4" s="4"/>
      <c r="F4" s="4"/>
      <c r="G4" s="5"/>
      <c r="H4" s="4"/>
      <c r="I4" s="4"/>
      <c r="J4" s="6"/>
      <c r="K4" s="4"/>
      <c r="L4" s="4"/>
      <c r="M4" s="4"/>
      <c r="N4" s="4"/>
      <c r="O4" s="19"/>
    </row>
    <row r="5" spans="1:15" x14ac:dyDescent="0.3">
      <c r="A5" s="4"/>
      <c r="B5" s="4"/>
      <c r="C5" s="4"/>
      <c r="D5" s="4"/>
      <c r="E5" s="4"/>
      <c r="F5" s="4"/>
      <c r="G5" s="5"/>
      <c r="H5" s="4"/>
      <c r="I5" s="4"/>
      <c r="J5" s="6"/>
      <c r="K5" s="4"/>
      <c r="L5" s="4"/>
      <c r="M5" s="4"/>
      <c r="N5" s="4"/>
      <c r="O5" s="19"/>
    </row>
    <row r="6" spans="1:15" ht="15.6" customHeight="1" x14ac:dyDescent="0.3">
      <c r="A6" s="25" t="s">
        <v>3</v>
      </c>
      <c r="B6" s="26" t="s">
        <v>4</v>
      </c>
      <c r="C6" s="26" t="s">
        <v>5</v>
      </c>
      <c r="D6" s="26" t="s">
        <v>67</v>
      </c>
      <c r="E6" s="26" t="s">
        <v>8</v>
      </c>
      <c r="F6" s="30" t="s">
        <v>68</v>
      </c>
      <c r="G6" s="32" t="s">
        <v>69</v>
      </c>
      <c r="H6" s="31" t="s">
        <v>70</v>
      </c>
      <c r="I6" s="31" t="s">
        <v>71</v>
      </c>
      <c r="J6" s="25" t="s">
        <v>72</v>
      </c>
      <c r="K6" s="25"/>
      <c r="L6" s="25"/>
      <c r="M6" s="25"/>
      <c r="N6" s="25"/>
    </row>
    <row r="7" spans="1:15" ht="145.19999999999999" customHeight="1" x14ac:dyDescent="0.3">
      <c r="A7" s="25"/>
      <c r="B7" s="26"/>
      <c r="C7" s="26"/>
      <c r="D7" s="26"/>
      <c r="E7" s="26"/>
      <c r="F7" s="30"/>
      <c r="G7" s="32"/>
      <c r="H7" s="31"/>
      <c r="I7" s="31"/>
      <c r="J7" s="9" t="s">
        <v>73</v>
      </c>
      <c r="K7" s="11" t="s">
        <v>17</v>
      </c>
      <c r="L7" s="11" t="s">
        <v>18</v>
      </c>
      <c r="M7" s="11" t="s">
        <v>74</v>
      </c>
      <c r="N7" s="12" t="s">
        <v>75</v>
      </c>
    </row>
    <row r="8" spans="1:15" ht="75.599999999999994" hidden="1" customHeight="1" x14ac:dyDescent="0.3">
      <c r="A8" s="1">
        <v>1</v>
      </c>
      <c r="B8" s="1" t="s">
        <v>21</v>
      </c>
      <c r="C8" s="1" t="s">
        <v>22</v>
      </c>
      <c r="D8" s="1" t="s">
        <v>23</v>
      </c>
      <c r="G8" s="2" t="s">
        <v>23</v>
      </c>
      <c r="H8" s="1" t="s">
        <v>23</v>
      </c>
      <c r="N8" s="13"/>
    </row>
    <row r="9" spans="1:15" hidden="1" x14ac:dyDescent="0.3">
      <c r="A9" s="1">
        <f t="shared" ref="A9:A36" si="0">A8+1</f>
        <v>2</v>
      </c>
      <c r="B9" s="1" t="s">
        <v>24</v>
      </c>
      <c r="C9" s="1" t="s">
        <v>25</v>
      </c>
      <c r="D9" s="1" t="s">
        <v>23</v>
      </c>
      <c r="G9" s="2" t="s">
        <v>23</v>
      </c>
      <c r="H9" s="1" t="s">
        <v>23</v>
      </c>
      <c r="N9" s="13"/>
    </row>
    <row r="10" spans="1:15" hidden="1" x14ac:dyDescent="0.3">
      <c r="A10" s="1">
        <f t="shared" si="0"/>
        <v>3</v>
      </c>
      <c r="B10" s="1" t="s">
        <v>26</v>
      </c>
      <c r="C10" s="1" t="s">
        <v>27</v>
      </c>
      <c r="D10" s="1" t="s">
        <v>23</v>
      </c>
      <c r="G10" s="2" t="s">
        <v>23</v>
      </c>
      <c r="H10" s="1" t="s">
        <v>23</v>
      </c>
      <c r="N10" s="13"/>
    </row>
    <row r="11" spans="1:15" ht="19.95" customHeight="1" x14ac:dyDescent="0.3">
      <c r="A11" s="1">
        <v>1</v>
      </c>
      <c r="B11" s="1" t="s">
        <v>31</v>
      </c>
      <c r="C11" s="1" t="s">
        <v>76</v>
      </c>
      <c r="E11" s="1">
        <v>2.2599999999999998</v>
      </c>
      <c r="F11" s="1">
        <v>6638321.3899999997</v>
      </c>
      <c r="G11" s="13">
        <v>3505033.69</v>
      </c>
      <c r="H11" s="1">
        <v>8</v>
      </c>
      <c r="I11" s="1">
        <v>8</v>
      </c>
      <c r="J11" s="14">
        <f t="shared" ref="J11:J16" si="1">((F11/12*7)*H11)%</f>
        <v>309788.33153333329</v>
      </c>
      <c r="K11" s="13">
        <f>(F11*H11)%</f>
        <v>531065.71120000002</v>
      </c>
      <c r="L11" s="13">
        <f>(F11*H11)%</f>
        <v>531065.71120000002</v>
      </c>
      <c r="M11" s="13">
        <f>((G11/12*5)*I11)%</f>
        <v>116834.45633333334</v>
      </c>
      <c r="N11" s="13">
        <f t="shared" ref="N11:N16" si="2">SUM(J11:M11)</f>
        <v>1488754.2102666667</v>
      </c>
    </row>
    <row r="12" spans="1:15" ht="19.95" hidden="1" customHeight="1" x14ac:dyDescent="0.3">
      <c r="G12" s="13"/>
      <c r="J12" s="14">
        <f t="shared" si="1"/>
        <v>0</v>
      </c>
      <c r="K12" s="13">
        <f t="shared" ref="K12:K14" si="3">F12*H12</f>
        <v>0</v>
      </c>
      <c r="L12" s="13">
        <f t="shared" ref="L12:L14" si="4">F12*H12</f>
        <v>0</v>
      </c>
      <c r="M12" s="13">
        <f t="shared" ref="M12:M14" si="5">((G12/12*5)*I12)</f>
        <v>0</v>
      </c>
      <c r="N12" s="13">
        <f t="shared" si="2"/>
        <v>0</v>
      </c>
    </row>
    <row r="13" spans="1:15" ht="19.95" hidden="1" customHeight="1" x14ac:dyDescent="0.3">
      <c r="G13" s="13"/>
      <c r="J13" s="14">
        <f t="shared" si="1"/>
        <v>0</v>
      </c>
      <c r="K13" s="13">
        <f t="shared" si="3"/>
        <v>0</v>
      </c>
      <c r="L13" s="13">
        <f t="shared" si="4"/>
        <v>0</v>
      </c>
      <c r="M13" s="13">
        <f t="shared" si="5"/>
        <v>0</v>
      </c>
      <c r="N13" s="13">
        <f t="shared" si="2"/>
        <v>0</v>
      </c>
    </row>
    <row r="14" spans="1:15" ht="19.95" hidden="1" customHeight="1" x14ac:dyDescent="0.3">
      <c r="G14" s="13"/>
      <c r="J14" s="14">
        <f t="shared" si="1"/>
        <v>0</v>
      </c>
      <c r="K14" s="13">
        <f t="shared" si="3"/>
        <v>0</v>
      </c>
      <c r="L14" s="13">
        <f t="shared" si="4"/>
        <v>0</v>
      </c>
      <c r="M14" s="13">
        <f t="shared" si="5"/>
        <v>0</v>
      </c>
      <c r="N14" s="13">
        <f t="shared" si="2"/>
        <v>0</v>
      </c>
    </row>
    <row r="15" spans="1:15" ht="19.95" customHeight="1" x14ac:dyDescent="0.3">
      <c r="A15" s="1">
        <v>2</v>
      </c>
      <c r="B15" s="1" t="s">
        <v>77</v>
      </c>
      <c r="C15" s="1" t="s">
        <v>78</v>
      </c>
      <c r="E15" s="1">
        <v>1.5245</v>
      </c>
      <c r="F15" s="1">
        <v>2149406.2200000002</v>
      </c>
      <c r="G15" s="13">
        <v>1970289.04</v>
      </c>
      <c r="H15" s="1">
        <v>8</v>
      </c>
      <c r="I15" s="1">
        <v>8</v>
      </c>
      <c r="J15" s="14">
        <f t="shared" si="1"/>
        <v>100305.62360000001</v>
      </c>
      <c r="K15" s="13">
        <f t="shared" ref="K15:K16" si="6">(F15*H15)%</f>
        <v>171952.4976</v>
      </c>
      <c r="L15" s="13">
        <f t="shared" ref="L15:L16" si="7">(F15*H15)%</f>
        <v>171952.4976</v>
      </c>
      <c r="M15" s="13">
        <f t="shared" ref="M15:M16" si="8">((G15/12*5)*I15)%</f>
        <v>65676.301333333322</v>
      </c>
      <c r="N15" s="13">
        <f t="shared" si="2"/>
        <v>509886.9201333333</v>
      </c>
    </row>
    <row r="16" spans="1:15" ht="19.95" customHeight="1" x14ac:dyDescent="0.3">
      <c r="A16" s="1">
        <v>3</v>
      </c>
      <c r="B16" s="1" t="s">
        <v>79</v>
      </c>
      <c r="C16" s="1" t="s">
        <v>80</v>
      </c>
      <c r="E16" s="1">
        <v>4.17</v>
      </c>
      <c r="F16" s="1">
        <v>2362864.33</v>
      </c>
      <c r="G16" s="13">
        <v>2599150.7599999998</v>
      </c>
      <c r="H16" s="1">
        <v>8</v>
      </c>
      <c r="I16" s="1">
        <v>8</v>
      </c>
      <c r="J16" s="14">
        <f t="shared" si="1"/>
        <v>110267.00206666667</v>
      </c>
      <c r="K16" s="13">
        <f t="shared" si="6"/>
        <v>189029.1464</v>
      </c>
      <c r="L16" s="13">
        <f t="shared" si="7"/>
        <v>189029.1464</v>
      </c>
      <c r="M16" s="13">
        <f t="shared" si="8"/>
        <v>86638.358666666652</v>
      </c>
      <c r="N16" s="13">
        <f t="shared" si="2"/>
        <v>574963.65353333333</v>
      </c>
    </row>
    <row r="17" spans="6:14" ht="19.95" customHeight="1" x14ac:dyDescent="0.3">
      <c r="F17" s="13"/>
      <c r="J17" s="14"/>
      <c r="K17" s="13"/>
      <c r="L17" s="13"/>
      <c r="M17" s="13"/>
      <c r="N17" s="13"/>
    </row>
    <row r="18" spans="6:14" ht="19.95" hidden="1" customHeight="1" x14ac:dyDescent="0.3">
      <c r="F18" s="13"/>
      <c r="I18" s="13"/>
      <c r="J18" s="14"/>
      <c r="K18" s="13"/>
      <c r="L18" s="13"/>
      <c r="M18" s="13"/>
      <c r="N18" s="13"/>
    </row>
    <row r="19" spans="6:14" ht="19.95" customHeight="1" x14ac:dyDescent="0.3">
      <c r="F19" s="13"/>
      <c r="J19" s="14"/>
      <c r="K19" s="13"/>
      <c r="L19" s="13"/>
      <c r="M19" s="13"/>
      <c r="N19" s="13"/>
    </row>
    <row r="20" spans="6:14" ht="19.95" customHeight="1" x14ac:dyDescent="0.3">
      <c r="F20" s="13"/>
      <c r="J20" s="14"/>
      <c r="K20" s="13"/>
      <c r="L20" s="13"/>
      <c r="M20" s="13"/>
      <c r="N20" s="13"/>
    </row>
    <row r="21" spans="6:14" ht="19.95" customHeight="1" x14ac:dyDescent="0.3">
      <c r="F21" s="13"/>
      <c r="J21" s="14"/>
      <c r="K21" s="13"/>
      <c r="L21" s="13"/>
      <c r="M21" s="13"/>
      <c r="N21" s="13"/>
    </row>
    <row r="22" spans="6:14" ht="19.95" customHeight="1" x14ac:dyDescent="0.3">
      <c r="F22" s="13"/>
      <c r="J22" s="14"/>
      <c r="K22" s="13"/>
      <c r="L22" s="13"/>
      <c r="M22" s="13"/>
      <c r="N22" s="13"/>
    </row>
    <row r="23" spans="6:14" ht="19.95" customHeight="1" x14ac:dyDescent="0.3">
      <c r="F23" s="13"/>
      <c r="J23" s="14"/>
      <c r="K23" s="13"/>
      <c r="L23" s="13"/>
      <c r="M23" s="13"/>
      <c r="N23" s="13"/>
    </row>
    <row r="24" spans="6:14" ht="19.95" customHeight="1" x14ac:dyDescent="0.3">
      <c r="F24" s="13"/>
      <c r="J24" s="14"/>
      <c r="K24" s="13"/>
      <c r="L24" s="13"/>
      <c r="M24" s="13"/>
      <c r="N24" s="13"/>
    </row>
    <row r="25" spans="6:14" ht="19.95" customHeight="1" x14ac:dyDescent="0.3">
      <c r="F25" s="13"/>
      <c r="J25" s="14"/>
      <c r="K25" s="13"/>
      <c r="L25" s="13"/>
      <c r="M25" s="13"/>
      <c r="N25" s="13"/>
    </row>
    <row r="26" spans="6:14" ht="19.95" customHeight="1" x14ac:dyDescent="0.3">
      <c r="F26" s="13"/>
      <c r="J26" s="14"/>
      <c r="K26" s="13"/>
      <c r="L26" s="13"/>
      <c r="M26" s="13"/>
      <c r="N26" s="13"/>
    </row>
    <row r="27" spans="6:14" ht="19.95" customHeight="1" x14ac:dyDescent="0.3">
      <c r="F27" s="13"/>
      <c r="J27" s="14"/>
      <c r="K27" s="13"/>
      <c r="L27" s="13"/>
      <c r="M27" s="13"/>
      <c r="N27" s="13"/>
    </row>
    <row r="28" spans="6:14" ht="19.95" customHeight="1" x14ac:dyDescent="0.3">
      <c r="F28" s="13"/>
      <c r="J28" s="14"/>
      <c r="K28" s="13"/>
      <c r="L28" s="13"/>
      <c r="M28" s="13"/>
      <c r="N28" s="13"/>
    </row>
    <row r="29" spans="6:14" ht="19.95" customHeight="1" x14ac:dyDescent="0.3">
      <c r="F29" s="13"/>
      <c r="J29" s="14"/>
      <c r="K29" s="13"/>
      <c r="L29" s="13"/>
      <c r="M29" s="13"/>
      <c r="N29" s="13"/>
    </row>
    <row r="30" spans="6:14" ht="19.95" customHeight="1" x14ac:dyDescent="0.3">
      <c r="F30" s="13"/>
      <c r="J30" s="14"/>
      <c r="K30" s="13"/>
      <c r="L30" s="13"/>
      <c r="M30" s="13"/>
      <c r="N30" s="13"/>
    </row>
    <row r="31" spans="6:14" ht="19.95" customHeight="1" x14ac:dyDescent="0.3">
      <c r="F31" s="13"/>
      <c r="J31" s="14"/>
      <c r="K31" s="13"/>
      <c r="L31" s="13"/>
      <c r="M31" s="13"/>
      <c r="N31" s="13"/>
    </row>
    <row r="32" spans="6:14" ht="19.95" customHeight="1" x14ac:dyDescent="0.3">
      <c r="F32" s="13"/>
      <c r="J32" s="14"/>
      <c r="K32" s="13"/>
      <c r="L32" s="13"/>
      <c r="M32" s="13"/>
      <c r="N32" s="13"/>
    </row>
    <row r="33" spans="1:14" ht="19.95" customHeight="1" x14ac:dyDescent="0.3">
      <c r="F33" s="13"/>
      <c r="J33" s="14"/>
      <c r="K33" s="13"/>
      <c r="L33" s="13"/>
      <c r="M33" s="13"/>
      <c r="N33" s="13"/>
    </row>
    <row r="34" spans="1:14" ht="19.95" hidden="1" customHeight="1" x14ac:dyDescent="0.3">
      <c r="A34" s="1" t="e">
        <f>#REF!+1</f>
        <v>#REF!</v>
      </c>
      <c r="C34" s="1" t="s">
        <v>52</v>
      </c>
      <c r="G34" s="2">
        <f t="shared" ref="G34:G36" si="9">F34*1.1</f>
        <v>0</v>
      </c>
      <c r="L34" s="13">
        <f t="shared" ref="L34:L36" si="10">(F34*I34)%</f>
        <v>0</v>
      </c>
      <c r="M34" s="13"/>
      <c r="N34" s="13"/>
    </row>
    <row r="35" spans="1:14" ht="19.95" hidden="1" customHeight="1" x14ac:dyDescent="0.3">
      <c r="A35" s="1" t="e">
        <f t="shared" si="0"/>
        <v>#REF!</v>
      </c>
      <c r="C35" s="1" t="s">
        <v>53</v>
      </c>
      <c r="G35" s="2">
        <f t="shared" si="9"/>
        <v>0</v>
      </c>
      <c r="L35" s="13">
        <f t="shared" si="10"/>
        <v>0</v>
      </c>
      <c r="M35" s="13"/>
      <c r="N35" s="13"/>
    </row>
    <row r="36" spans="1:14" ht="19.95" hidden="1" customHeight="1" x14ac:dyDescent="0.3">
      <c r="A36" s="1" t="e">
        <f t="shared" si="0"/>
        <v>#REF!</v>
      </c>
      <c r="C36" s="1" t="s">
        <v>81</v>
      </c>
      <c r="G36" s="2">
        <f t="shared" si="9"/>
        <v>0</v>
      </c>
      <c r="L36" s="13">
        <f t="shared" si="10"/>
        <v>0</v>
      </c>
      <c r="M36" s="13"/>
      <c r="N36" s="13"/>
    </row>
    <row r="37" spans="1:14" ht="19.95" customHeight="1" x14ac:dyDescent="0.3">
      <c r="N37" s="18"/>
    </row>
  </sheetData>
  <mergeCells count="10">
    <mergeCell ref="F6:F7"/>
    <mergeCell ref="G6:G7"/>
    <mergeCell ref="H6:H7"/>
    <mergeCell ref="I6:I7"/>
    <mergeCell ref="J6:N6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Аркуш1</vt:lpstr>
      <vt:lpstr>Аркуш2</vt:lpstr>
      <vt:lpstr>Аркуш1!Область_друку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</dc:creator>
  <cp:lastModifiedBy>Usher</cp:lastModifiedBy>
  <cp:revision>4</cp:revision>
  <cp:lastPrinted>2022-09-29T11:23:45Z</cp:lastPrinted>
  <dcterms:created xsi:type="dcterms:W3CDTF">2015-06-05T18:19:34Z</dcterms:created>
  <dcterms:modified xsi:type="dcterms:W3CDTF">2022-09-29T11:27:56Z</dcterms:modified>
</cp:coreProperties>
</file>