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2"/>
  </sheets>
  <externalReferences>
    <externalReference r:id="rId1"/>
  </externalReferences>
  <definedNames>
    <definedName name="Print_Titles" localSheetId="0">Лист1!$9:$10</definedName>
    <definedName name="_xlnm.Print_Area" localSheetId="0">Лист1!$A$1:$K$147</definedName>
  </definedNames>
  <calcPr/>
</workbook>
</file>

<file path=xl/sharedStrings.xml><?xml version="1.0" encoding="utf-8"?>
<sst xmlns="http://schemas.openxmlformats.org/spreadsheetml/2006/main" count="158" uniqueCount="158">
  <si>
    <t xml:space="preserve">Додаток №2 до рішення 22 сесії Менської міської ради 8 скликання від 29 серпня 2022 року № 253</t>
  </si>
  <si>
    <t xml:space="preserve">Звіт про виконання бюджету Менської ТГ за 1 півріччя 2022 року</t>
  </si>
  <si>
    <t xml:space="preserve">Видаткова частина бюджету</t>
  </si>
  <si>
    <t>грн.</t>
  </si>
  <si>
    <t xml:space="preserve">Код, Наказ МФУ від 20.09.2017 № 793</t>
  </si>
  <si>
    <t xml:space="preserve">Код, Наказ МФУ від 17.12.2020 № 781</t>
  </si>
  <si>
    <t>Назва</t>
  </si>
  <si>
    <t xml:space="preserve">Виконано за 1 півріччя 2021 року</t>
  </si>
  <si>
    <t xml:space="preserve">Бюджет на 2022 рік з урахуванням змін</t>
  </si>
  <si>
    <t xml:space="preserve">Бюджет на 1 півріччя 2022 року з урахуванням змін </t>
  </si>
  <si>
    <t xml:space="preserve">Виконано за 1 півріччя 2022 року</t>
  </si>
  <si>
    <t xml:space="preserve">% виконання</t>
  </si>
  <si>
    <t xml:space="preserve">До звітних даних за 1 півріччя 2021 року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</si>
  <si>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</si>
  <si>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</si>
  <si>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</si>
  <si>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</si>
  <si>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</si>
  <si>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</si>
  <si>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</si>
  <si>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</si>
  <si>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</si>
  <si>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0100</t>
  </si>
  <si>
    <t xml:space="preserve">Державне управління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</si>
  <si>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</si>
  <si>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</si>
  <si>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</si>
  <si>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</si>
  <si>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0180</t>
  </si>
  <si>
    <t xml:space="preserve">Інша діяльність у сфері державного управління</t>
  </si>
  <si>
    <t>Освіта</t>
  </si>
  <si>
    <t>1010</t>
  </si>
  <si>
    <t xml:space="preserve">Надання дошкільної освіти</t>
  </si>
  <si>
    <t>1020</t>
  </si>
  <si>
    <t xml:space="preserve"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</si>
  <si>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(за рахунок освітньої субвенції)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</si>
  <si>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</si>
  <si>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</si>
  <si>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1090</t>
  </si>
  <si>
    <t xml:space="preserve">Надання позашкільної освіти закладами позашкільної освіти, заходи із позашкільної роботи з дітьми</t>
  </si>
  <si>
    <t>1100</t>
  </si>
  <si>
    <t xml:space="preserve">Надання спеціальної освіти мистецькими школами</t>
  </si>
  <si>
    <t>1150</t>
  </si>
  <si>
    <t xml:space="preserve">Методичне забезпечення діяльності закладів освіти</t>
  </si>
  <si>
    <t xml:space="preserve">Забезпечення діяльності центрів професійного розвитку педагогічних працівників</t>
  </si>
  <si>
    <t>1161</t>
  </si>
  <si>
    <t xml:space="preserve">Забезпечення діяльності інших закладів у сфері освіти</t>
  </si>
  <si>
    <t>1162</t>
  </si>
  <si>
    <t xml:space="preserve">Інші програми та заходи у сфері освіти</t>
  </si>
  <si>
    <t>1170</t>
  </si>
  <si>
    <t xml:space="preserve">Забезпечення діяльності інклюзивно-ресурсних центрів за рахунок коштів місцевого бюджету</t>
  </si>
  <si>
    <t xml:space="preserve">Забезпечення діяльності інклюзивно-ресурсних центрів за рахунок освітньої субвенції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</si>
  <si>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</si>
  <si>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Охорона здоров'я</t>
  </si>
  <si>
    <t xml:space="preserve">Багатопрофільна стаціонарна медична допомога населенню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</si>
  <si>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</si>
  <si>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Централізовані заходи з лікування хворих на цукровий та нецукровий діабет</t>
  </si>
  <si>
    <t xml:space="preserve">Соціальний захист та соціальне забезпечення</t>
  </si>
  <si>
    <t xml:space="preserve">Надання пільг окремим категоріям громадян з оплати послуг зв`язку</t>
  </si>
  <si>
    <t xml:space="preserve">Компенсаційні виплати за пільговий проїзд окремих категорій громадян на залізничному транспорті</t>
  </si>
  <si>
    <t xml:space="preserve">Пільгове медичне обслуговування осіб, які постраждали внаслідок Чорнобильської катастрофи</t>
  </si>
  <si>
    <t>3104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</si>
  <si>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</si>
  <si>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</si>
  <si>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 xml:space="preserve">Утримання та забезпечення діяльності центрів соціальних служб для сім`ї, дітей та молоді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</si>
  <si>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</si>
  <si>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</si>
  <si>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</si>
  <si>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</si>
  <si>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 xml:space="preserve">Інші заходи у сфері соціального захисту і соціального забезпечення</t>
  </si>
  <si>
    <t xml:space="preserve">Культура і мистецтво</t>
  </si>
  <si>
    <t>4030</t>
  </si>
  <si>
    <t xml:space="preserve">Забезпечення діяльності бібліотек</t>
  </si>
  <si>
    <t>4040</t>
  </si>
  <si>
    <t xml:space="preserve">Забезпечення діяльності музеїв i виставок</t>
  </si>
  <si>
    <t>4060</t>
  </si>
  <si>
    <t xml:space="preserve"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</si>
  <si>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</si>
  <si>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</t>
  </si>
  <si>
    <t>4082</t>
  </si>
  <si>
    <t xml:space="preserve">Інші заходи в галузі культури і мистецтва</t>
  </si>
  <si>
    <t xml:space="preserve">Фізична культура і спорт</t>
  </si>
  <si>
    <t>5011</t>
  </si>
  <si>
    <t xml:space="preserve">Проведення навчально-тренувальних зборів і змагань з олімпійських видів спорту</t>
  </si>
  <si>
    <t>5012</t>
  </si>
  <si>
    <t xml:space="preserve">Проведення навчально-тренувальних зборів і змагань з неолімпійських видів спорту</t>
  </si>
  <si>
    <t>5031</t>
  </si>
  <si>
    <t xml:space="preserve">Утримання та навчально-тренувальна робота комунальних дитячо-юнацьких спортивних шкіл</t>
  </si>
  <si>
    <t xml:space="preserve">Житлово-комунальне господарство</t>
  </si>
  <si>
    <t>6016</t>
  </si>
  <si>
    <t xml:space="preserve">Впровадження засобів обліку витрат та регулювання споживання води та теплової енергії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</si>
  <si>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</si>
  <si>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</si>
  <si>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</si>
  <si>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 xml:space="preserve">Організація благоустрою населених пунктів</t>
  </si>
  <si>
    <t>6040</t>
  </si>
  <si>
    <t xml:space="preserve">Заходи, пов`язані з поліпшенням питної води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</si>
  <si>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</si>
  <si>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</si>
  <si>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</si>
  <si>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 xml:space="preserve">Інша діяльність у сфері житлово-комунального господарства</t>
  </si>
  <si>
    <t xml:space="preserve">Економічна діяльність</t>
  </si>
  <si>
    <t>7110</t>
  </si>
  <si>
    <t xml:space="preserve">Реалізація програм в галузі сільського господарства</t>
  </si>
  <si>
    <t xml:space="preserve">Розроблення схем планування та забудови територій (містобудівної документації)</t>
  </si>
  <si>
    <t xml:space="preserve">Розроблення комплексних планів просторового розвитку територій територіальних громад</t>
  </si>
  <si>
    <t xml:space="preserve">Розвиток мережі центрів надання адміністративних послуг</t>
  </si>
  <si>
    <t>7412</t>
  </si>
  <si>
    <t xml:space="preserve">Регулювання цін на послуги місцевого автотранспорту</t>
  </si>
  <si>
    <t>7442</t>
  </si>
  <si>
    <t xml:space="preserve">Утримання та розвиток автомобільних доріг та дорожньої інфраструктури за рахунок коштів місцевого бюджету</t>
  </si>
  <si>
    <t>7640</t>
  </si>
  <si>
    <t xml:space="preserve">Заходи з енергозбереження</t>
  </si>
  <si>
    <t>7680</t>
  </si>
  <si>
    <t xml:space="preserve">Членські внески до асоціацій органів місцевого самоврядування</t>
  </si>
  <si>
    <t xml:space="preserve">Інша діяльність</t>
  </si>
  <si>
    <t>8110</t>
  </si>
  <si>
    <t xml:space="preserve">Заходи із запобігання та ліквідації надзвичайних ситуацій та наслідків стихійного лиха</t>
  </si>
  <si>
    <t>8130</t>
  </si>
  <si>
    <t xml:space="preserve">Забезпечення діяльності місцевої пожежної охорони</t>
  </si>
  <si>
    <t xml:space="preserve">Заходи та роботи з мобілізаційної підготовки місцевого значення</t>
  </si>
  <si>
    <t xml:space="preserve">Інші заходи громадського порядку та безпеки</t>
  </si>
  <si>
    <t xml:space="preserve">Інша діяльність у сфері екології та охорони природних ресурсів</t>
  </si>
  <si>
    <t>8700</t>
  </si>
  <si>
    <t xml:space="preserve">Резервний фонд місцевого бюджету</t>
  </si>
  <si>
    <t xml:space="preserve">Міжбюджетні трансферти</t>
  </si>
  <si>
    <t>9410</t>
  </si>
  <si>
    <t xml:space="preserve"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</si>
  <si>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</si>
  <si>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 xml:space="preserve">Інші субвенції з місцевого бюджету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</si>
  <si>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</si>
  <si>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</si>
  <si>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видатків по загальному фонду</t>
  </si>
  <si>
    <t xml:space="preserve">Кредитування загального фонду</t>
  </si>
  <si>
    <t xml:space="preserve">Надання довгострокових кредитів індивідуальним забудовникам житла на селі</t>
  </si>
  <si>
    <t xml:space="preserve">ДЖЕРЕЛА ФІНАНСУВАННЯ ДИФІЦИТУ БЮДЖЕТУ ЗФ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</si>
  <si>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</si>
  <si>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</si>
  <si>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</si>
  <si>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На кінець періоду</t>
  </si>
  <si>
    <t xml:space="preserve">Кошти, що передаються із загального фонду бюджету до бюджету розвитку (спеціального фонду)</t>
  </si>
  <si>
    <t xml:space="preserve">Спеціальний фонд</t>
  </si>
  <si>
    <t xml:space="preserve">Надання загальної середньої освіти закладами загальної середньої освіти (залишок освітньої субвенції)</t>
  </si>
  <si>
    <t xml:space="preserve">Інші заходи</t>
  </si>
  <si>
    <t>7130</t>
  </si>
  <si>
    <t xml:space="preserve">Здійснення заходів із землеустрою</t>
  </si>
  <si>
    <t>7350</t>
  </si>
  <si>
    <t>7363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</si>
  <si>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</si>
  <si>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 xml:space="preserve">Утримання та розвиток інших об`єктів транспортної інфраструктури</t>
  </si>
  <si>
    <t>8312</t>
  </si>
  <si>
    <t xml:space="preserve">Утилізація відходів</t>
  </si>
  <si>
    <t xml:space="preserve">Усього видатків по спеціальному фонду</t>
  </si>
  <si>
    <t xml:space="preserve">Кредитування спеціального фонду</t>
  </si>
  <si>
    <t xml:space="preserve">Повернення довгострокових кредитів, наданих індивідуальним забудовникам житла на селі</t>
  </si>
  <si>
    <t xml:space="preserve">ДЖЕРЕЛА ФІНАНСУВАННЯ ДИФІЦИТУ БЮДЖЕТУ СФ</t>
  </si>
  <si>
    <t xml:space="preserve">Начальник фінансового управління 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</si>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</sst>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0.0"/>
  </numFmts>
  <fonts count="13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sz val="10.000000"/>
    </font>
    <font>
      <name val="Times New Roman"/>
      <b/>
      <color theme="1"/>
      <sz val="18.000000"/>
    </font>
    <font>
      <name val="Times New Roman"/>
      <color theme="1"/>
      <sz val="14.000000"/>
    </font>
    <font>
      <name val="Times New Roman"/>
      <b/>
      <color theme="1"/>
      <sz val="9.000000"/>
    </font>
    <font>
      <name val="Times New Roman"/>
      <b/>
      <color theme="1"/>
      <sz val="12.000000"/>
    </font>
    <font>
      <name val="Times New Roman"/>
      <b/>
      <color theme="1"/>
      <sz val="10.000000"/>
    </font>
    <font>
      <name val="Times New Roman"/>
      <b/>
      <sz val="10.000000"/>
    </font>
    <font>
      <name val="Times New Roman"/>
      <b/>
      <sz val="12.000000"/>
    </font>
    <font>
      <name val="Times New Roman"/>
      <b/>
      <color theme="1"/>
      <sz val="11.000000"/>
    </font>
    <font>
      <name val="Times New Roman"/>
      <b/>
      <color indexed="2"/>
      <sz val="10.000000"/>
    </font>
    <font>
      <name val="Times New Roman"/>
      <color indexed="2"/>
      <sz val="10.000000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274">
    <xf fontId="0" fillId="0" borderId="0" numFmtId="0" xfId="0"/>
    <xf fontId="1" fillId="0" borderId="0" numFmtId="0" xfId="0" applyFont="1"/>
    <xf fontId="1" fillId="0" borderId="0" numFmtId="4" xfId="0" applyNumberFormat="1" applyFont="1"/>
    <xf fontId="2" fillId="0" borderId="0" numFmtId="0" xfId="0" applyFont="1" applyAlignment="1">
      <alignment horizontal="center" wrapText="1"/>
    </xf>
    <xf fontId="2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4" fillId="0" borderId="0" numFmtId="0" xfId="0" applyFont="1" applyAlignment="1">
      <alignment horizontal="center"/>
    </xf>
    <xf fontId="1" fillId="0" borderId="0" numFmtId="0" xfId="0" applyFont="1" applyAlignment="1">
      <alignment horizontal="right"/>
    </xf>
    <xf fontId="5" fillId="0" borderId="1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center" vertical="center" wrapText="1"/>
    </xf>
    <xf fontId="7" fillId="0" borderId="3" numFmtId="4" xfId="0" applyNumberFormat="1" applyFont="1" applyBorder="1" applyAlignment="1">
      <alignment horizontal="center" vertical="center" wrapText="1"/>
    </xf>
    <xf fontId="7" fillId="0" borderId="4" numFmtId="4" xfId="0" applyNumberFormat="1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7" fillId="0" borderId="3" numFmtId="0" xfId="0" applyFont="1" applyBorder="1" applyAlignment="1">
      <alignment horizontal="center" vertical="center" wrapText="1"/>
    </xf>
    <xf fontId="7" fillId="0" borderId="6" numFmtId="0" xfId="0" applyFont="1" applyBorder="1" applyAlignment="1">
      <alignment horizontal="center" vertical="center" wrapText="1"/>
    </xf>
    <xf fontId="7" fillId="0" borderId="0" numFmtId="0" xfId="0" applyFont="1" applyAlignment="1">
      <alignment horizontal="center"/>
    </xf>
    <xf fontId="5" fillId="0" borderId="7" numFmtId="0" xfId="0" applyFont="1" applyBorder="1" applyAlignment="1">
      <alignment horizontal="center" vertical="center" wrapText="1"/>
    </xf>
    <xf fontId="5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 wrapText="1"/>
    </xf>
    <xf fontId="7" fillId="0" borderId="9" numFmtId="4" xfId="0" applyNumberFormat="1" applyFont="1" applyBorder="1" applyAlignment="1">
      <alignment horizontal="center" vertical="center" wrapText="1"/>
    </xf>
    <xf fontId="7" fillId="0" borderId="10" numFmtId="4" xfId="0" applyNumberFormat="1" applyFont="1" applyBorder="1" applyAlignment="1">
      <alignment horizontal="center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9" numFmtId="0" xfId="0" applyFont="1" applyBorder="1" applyAlignment="1">
      <alignment horizontal="center" vertical="center" wrapText="1"/>
    </xf>
    <xf fontId="7" fillId="0" borderId="12" numFmtId="0" xfId="0" applyFont="1" applyBorder="1" applyAlignment="1">
      <alignment horizontal="center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4" xfId="0" applyNumberFormat="1" applyFont="1" applyBorder="1" applyAlignment="1">
      <alignment horizontal="center" vertical="center" wrapText="1"/>
    </xf>
    <xf fontId="7" fillId="0" borderId="16" numFmtId="4" xfId="0" applyNumberFormat="1" applyFont="1" applyBorder="1" applyAlignment="1">
      <alignment horizontal="center" vertical="center" wrapText="1"/>
    </xf>
    <xf fontId="7" fillId="0" borderId="17" numFmtId="0" xfId="0" applyFont="1" applyBorder="1" applyAlignment="1">
      <alignment horizontal="center" vertical="center" wrapText="1"/>
    </xf>
    <xf fontId="7" fillId="2" borderId="18" numFmtId="0" xfId="0" applyFont="1" applyFill="1" applyBorder="1" applyAlignment="1">
      <alignment horizontal="center" vertical="center" wrapText="1"/>
    </xf>
    <xf fontId="7" fillId="2" borderId="19" numFmtId="0" xfId="0" applyFont="1" applyFill="1" applyBorder="1" applyAlignment="1">
      <alignment horizontal="center" vertical="center" wrapText="1"/>
    </xf>
    <xf fontId="7" fillId="2" borderId="20" numFmtId="0" xfId="0" applyFont="1" applyFill="1" applyBorder="1" applyAlignment="1">
      <alignment horizontal="center" vertical="center" wrapText="1"/>
    </xf>
    <xf fontId="7" fillId="2" borderId="20" numFmtId="4" xfId="0" applyNumberFormat="1" applyFont="1" applyFill="1" applyBorder="1" applyAlignment="1">
      <alignment horizontal="center" vertical="center" wrapText="1"/>
    </xf>
    <xf fontId="7" fillId="2" borderId="18" numFmtId="4" xfId="0" applyNumberFormat="1" applyFont="1" applyFill="1" applyBorder="1" applyAlignment="1">
      <alignment horizontal="center" vertical="center" wrapText="1"/>
    </xf>
    <xf fontId="7" fillId="2" borderId="21" numFmtId="0" xfId="0" applyFont="1" applyFill="1" applyBorder="1" applyAlignment="1">
      <alignment horizontal="center" vertical="center" wrapText="1"/>
    </xf>
    <xf fontId="7" fillId="3" borderId="13" numFmtId="49" xfId="0" applyNumberFormat="1" applyFont="1" applyFill="1" applyBorder="1" applyAlignment="1">
      <alignment horizontal="center" vertical="center" wrapText="1"/>
    </xf>
    <xf fontId="7" fillId="3" borderId="14" numFmtId="49" xfId="0" applyNumberFormat="1" applyFont="1" applyFill="1" applyBorder="1" applyAlignment="1">
      <alignment horizontal="center" vertical="center" wrapText="1"/>
    </xf>
    <xf fontId="7" fillId="3" borderId="15" numFmtId="0" xfId="0" applyFont="1" applyFill="1" applyBorder="1" applyAlignment="1">
      <alignment horizontal="center" vertical="center" wrapText="1"/>
    </xf>
    <xf fontId="8" fillId="3" borderId="15" numFmtId="4" xfId="0" applyNumberFormat="1" applyFont="1" applyFill="1" applyBorder="1" applyAlignment="1">
      <alignment horizontal="center" vertical="center" wrapText="1"/>
    </xf>
    <xf fontId="7" fillId="3" borderId="15" numFmtId="4" xfId="0" applyNumberFormat="1" applyFont="1" applyFill="1" applyBorder="1" applyAlignment="1">
      <alignment horizontal="center" vertical="center" wrapText="1"/>
    </xf>
    <xf fontId="7" fillId="3" borderId="16" numFmtId="4" xfId="0" applyNumberFormat="1" applyFont="1" applyFill="1" applyBorder="1" applyAlignment="1">
      <alignment horizontal="center" vertical="center" wrapText="1"/>
    </xf>
    <xf fontId="7" fillId="3" borderId="14" numFmtId="160" xfId="0" applyNumberFormat="1" applyFont="1" applyFill="1" applyBorder="1" applyAlignment="1">
      <alignment horizontal="right" vertical="center" wrapText="1"/>
    </xf>
    <xf fontId="7" fillId="3" borderId="15" numFmtId="160" xfId="0" applyNumberFormat="1" applyFont="1" applyFill="1" applyBorder="1" applyAlignment="1">
      <alignment horizontal="right" vertical="center" wrapText="1"/>
    </xf>
    <xf fontId="7" fillId="3" borderId="15" numFmtId="2" xfId="0" applyNumberFormat="1" applyFont="1" applyFill="1" applyBorder="1" applyAlignment="1">
      <alignment horizontal="right" vertical="center" wrapText="1"/>
    </xf>
    <xf fontId="7" fillId="3" borderId="17" numFmtId="160" xfId="0" applyNumberFormat="1" applyFont="1" applyFill="1" applyBorder="1" applyAlignment="1">
      <alignment horizontal="right" vertical="center" wrapText="1"/>
    </xf>
    <xf fontId="1" fillId="0" borderId="22" numFmtId="0" xfId="0" applyFont="1" applyBorder="1" applyAlignment="1" quotePrefix="1">
      <alignment vertical="center" wrapText="1"/>
    </xf>
    <xf fontId="1" fillId="0" borderId="23" numFmtId="49" xfId="0" applyNumberFormat="1" applyFont="1" applyBorder="1" applyAlignment="1" quotePrefix="1">
      <alignment horizontal="right" vertical="center" wrapText="1"/>
    </xf>
    <xf fontId="1" fillId="0" borderId="24" numFmtId="0" xfId="0" applyFont="1" applyBorder="1" applyAlignment="1">
      <alignment vertical="center" wrapText="1"/>
    </xf>
    <xf fontId="2" fillId="0" borderId="24" numFmtId="4" xfId="0" applyNumberFormat="1" applyFont="1" applyBorder="1" applyAlignment="1">
      <alignment vertical="center" wrapText="1"/>
    </xf>
    <xf fontId="1" fillId="0" borderId="24" numFmtId="4" xfId="0" applyNumberFormat="1" applyFont="1" applyBorder="1" applyAlignment="1">
      <alignment vertical="center" wrapText="1"/>
    </xf>
    <xf fontId="1" fillId="0" borderId="22" numFmtId="4" xfId="0" applyNumberFormat="1" applyFont="1" applyBorder="1" applyAlignment="1">
      <alignment vertical="center" wrapText="1"/>
    </xf>
    <xf fontId="1" fillId="0" borderId="23" numFmtId="160" xfId="0" applyNumberFormat="1" applyFont="1" applyBorder="1" applyAlignment="1">
      <alignment horizontal="right" vertical="center" wrapText="1"/>
    </xf>
    <xf fontId="1" fillId="0" borderId="24" numFmtId="160" xfId="0" applyNumberFormat="1" applyFont="1" applyBorder="1" applyAlignment="1">
      <alignment horizontal="right" vertical="center" wrapText="1"/>
    </xf>
    <xf fontId="1" fillId="0" borderId="24" numFmtId="2" xfId="0" applyNumberFormat="1" applyFont="1" applyBorder="1" applyAlignment="1">
      <alignment horizontal="right" vertical="center" wrapText="1"/>
    </xf>
    <xf fontId="1" fillId="0" borderId="25" numFmtId="160" xfId="0" applyNumberFormat="1" applyFont="1" applyBorder="1" applyAlignment="1">
      <alignment horizontal="right" vertical="center" wrapText="1"/>
    </xf>
    <xf fontId="1" fillId="0" borderId="26" numFmtId="0" xfId="0" applyFont="1" applyBorder="1" applyAlignment="1" quotePrefix="1">
      <alignment vertical="center" wrapText="1"/>
    </xf>
    <xf fontId="1" fillId="0" borderId="27" numFmtId="49" xfId="0" applyNumberFormat="1" applyFont="1" applyBorder="1" applyAlignment="1" quotePrefix="1">
      <alignment horizontal="right" vertical="center" wrapText="1"/>
    </xf>
    <xf fontId="1" fillId="0" borderId="28" numFmtId="0" xfId="0" applyFont="1" applyBorder="1" applyAlignment="1">
      <alignment vertical="center" wrapText="1"/>
    </xf>
    <xf fontId="2" fillId="0" borderId="28" numFmtId="4" xfId="0" applyNumberFormat="1" applyFont="1" applyBorder="1" applyAlignment="1">
      <alignment vertical="center" wrapText="1"/>
    </xf>
    <xf fontId="1" fillId="0" borderId="28" numFmtId="4" xfId="0" applyNumberFormat="1" applyFont="1" applyBorder="1" applyAlignment="1">
      <alignment vertical="center" wrapText="1"/>
    </xf>
    <xf fontId="1" fillId="0" borderId="26" numFmtId="4" xfId="0" applyNumberFormat="1" applyFont="1" applyBorder="1" applyAlignment="1">
      <alignment vertical="center" wrapText="1"/>
    </xf>
    <xf fontId="1" fillId="0" borderId="27" numFmtId="160" xfId="0" applyNumberFormat="1" applyFont="1" applyBorder="1" applyAlignment="1">
      <alignment horizontal="right" vertical="center" wrapText="1"/>
    </xf>
    <xf fontId="1" fillId="0" borderId="28" numFmtId="160" xfId="0" applyNumberFormat="1" applyFont="1" applyBorder="1" applyAlignment="1">
      <alignment horizontal="right" vertical="center" wrapText="1"/>
    </xf>
    <xf fontId="1" fillId="0" borderId="28" numFmtId="2" xfId="0" applyNumberFormat="1" applyFont="1" applyBorder="1" applyAlignment="1">
      <alignment horizontal="right" vertical="center" wrapText="1"/>
    </xf>
    <xf fontId="1" fillId="0" borderId="29" numFmtId="160" xfId="0" applyNumberFormat="1" applyFont="1" applyBorder="1" applyAlignment="1">
      <alignment horizontal="right" vertical="center" wrapText="1"/>
    </xf>
    <xf fontId="1" fillId="0" borderId="10" numFmtId="0" xfId="0" applyFont="1" applyBorder="1" applyAlignment="1" quotePrefix="1">
      <alignment vertical="center" wrapText="1"/>
    </xf>
    <xf fontId="1" fillId="0" borderId="11" numFmtId="49" xfId="0" applyNumberFormat="1" applyFont="1" applyBorder="1" applyAlignment="1" quotePrefix="1">
      <alignment horizontal="right" vertical="center" wrapText="1"/>
    </xf>
    <xf fontId="1" fillId="0" borderId="9" numFmtId="0" xfId="0" applyFont="1" applyBorder="1" applyAlignment="1">
      <alignment vertical="center" wrapText="1"/>
    </xf>
    <xf fontId="2" fillId="0" borderId="9" numFmtId="4" xfId="0" applyNumberFormat="1" applyFont="1" applyBorder="1" applyAlignment="1">
      <alignment vertical="center" wrapText="1"/>
    </xf>
    <xf fontId="1" fillId="0" borderId="9" numFmtId="4" xfId="0" applyNumberFormat="1" applyFont="1" applyBorder="1" applyAlignment="1">
      <alignment vertical="center" wrapText="1"/>
    </xf>
    <xf fontId="1" fillId="0" borderId="10" numFmtId="4" xfId="0" applyNumberFormat="1" applyFont="1" applyBorder="1" applyAlignment="1">
      <alignment vertical="center" wrapText="1"/>
    </xf>
    <xf fontId="1" fillId="0" borderId="11" numFmtId="160" xfId="0" applyNumberFormat="1" applyFont="1" applyBorder="1" applyAlignment="1">
      <alignment horizontal="right" vertical="center" wrapText="1"/>
    </xf>
    <xf fontId="1" fillId="0" borderId="9" numFmtId="160" xfId="0" applyNumberFormat="1" applyFont="1" applyBorder="1" applyAlignment="1">
      <alignment horizontal="right" vertical="center" wrapText="1"/>
    </xf>
    <xf fontId="1" fillId="0" borderId="9" numFmtId="2" xfId="0" applyNumberFormat="1" applyFont="1" applyBorder="1" applyAlignment="1">
      <alignment horizontal="right" vertical="center" wrapText="1"/>
    </xf>
    <xf fontId="1" fillId="0" borderId="12" numFmtId="160" xfId="0" applyNumberFormat="1" applyFont="1" applyBorder="1" applyAlignment="1">
      <alignment horizontal="right" vertical="center" wrapText="1"/>
    </xf>
    <xf fontId="7" fillId="3" borderId="13" numFmtId="0" xfId="0" applyFont="1" applyFill="1" applyBorder="1" applyAlignment="1" quotePrefix="1">
      <alignment horizontal="center" vertical="center" wrapText="1"/>
    </xf>
    <xf fontId="7" fillId="3" borderId="14" numFmtId="0" xfId="0" applyFont="1" applyFill="1" applyBorder="1" applyAlignment="1" quotePrefix="1">
      <alignment horizontal="center" vertical="center" wrapText="1"/>
    </xf>
    <xf fontId="2" fillId="3" borderId="15" numFmtId="4" xfId="0" applyNumberFormat="1" applyFont="1" applyFill="1" applyBorder="1" applyAlignment="1">
      <alignment vertical="center" wrapText="1"/>
    </xf>
    <xf fontId="1" fillId="3" borderId="15" numFmtId="4" xfId="0" applyNumberFormat="1" applyFont="1" applyFill="1" applyBorder="1" applyAlignment="1">
      <alignment vertical="center" wrapText="1"/>
    </xf>
    <xf fontId="1" fillId="3" borderId="16" numFmtId="4" xfId="0" applyNumberFormat="1" applyFont="1" applyFill="1" applyBorder="1" applyAlignment="1">
      <alignment vertical="center" wrapText="1"/>
    </xf>
    <xf fontId="1" fillId="0" borderId="22" numFmtId="0" xfId="0" applyFont="1" applyBorder="1" applyAlignment="1" quotePrefix="1">
      <alignment horizontal="left" vertical="center" wrapText="1"/>
    </xf>
    <xf fontId="1" fillId="0" borderId="23" numFmtId="0" xfId="0" applyFont="1" applyBorder="1" applyAlignment="1" quotePrefix="1">
      <alignment vertical="center" wrapText="1"/>
    </xf>
    <xf fontId="1" fillId="0" borderId="10" numFmtId="0" xfId="0" applyFont="1" applyBorder="1" applyAlignment="1" quotePrefix="1">
      <alignment horizontal="left" vertical="center" wrapText="1"/>
    </xf>
    <xf fontId="1" fillId="0" borderId="27" numFmtId="0" xfId="0" applyFont="1" applyBorder="1" applyAlignment="1" quotePrefix="1">
      <alignment vertical="center" wrapText="1"/>
    </xf>
    <xf fontId="1" fillId="0" borderId="18" numFmtId="0" xfId="0" applyFont="1" applyBorder="1" applyAlignment="1" quotePrefix="1">
      <alignment horizontal="left" vertical="center" wrapText="1"/>
    </xf>
    <xf fontId="1" fillId="0" borderId="26" numFmtId="0" xfId="0" applyFont="1" applyBorder="1" applyAlignment="1" quotePrefix="1">
      <alignment horizontal="left" vertical="center" wrapText="1"/>
    </xf>
    <xf fontId="1" fillId="0" borderId="28" numFmtId="2" xfId="0" applyNumberFormat="1" applyFont="1" applyBorder="1" applyAlignment="1">
      <alignment vertical="center" wrapText="1"/>
    </xf>
    <xf fontId="1" fillId="0" borderId="7" numFmtId="0" xfId="0" applyFont="1" applyBorder="1" applyAlignment="1" quotePrefix="1">
      <alignment horizontal="left" vertical="center" wrapText="1"/>
    </xf>
    <xf fontId="1" fillId="0" borderId="19" numFmtId="0" xfId="0" applyFont="1" applyBorder="1" applyAlignment="1" quotePrefix="1">
      <alignment vertical="center" wrapText="1"/>
    </xf>
    <xf fontId="1" fillId="0" borderId="20" numFmtId="0" xfId="0" applyFont="1" applyBorder="1" applyAlignment="1">
      <alignment vertical="center" wrapText="1"/>
    </xf>
    <xf fontId="2" fillId="0" borderId="20" numFmtId="4" xfId="0" applyNumberFormat="1" applyFont="1" applyBorder="1" applyAlignment="1">
      <alignment vertical="center" wrapText="1"/>
    </xf>
    <xf fontId="1" fillId="0" borderId="20" numFmtId="4" xfId="0" applyNumberFormat="1" applyFont="1" applyBorder="1" applyAlignment="1">
      <alignment vertical="center" wrapText="1"/>
    </xf>
    <xf fontId="1" fillId="0" borderId="18" numFmtId="4" xfId="0" applyNumberFormat="1" applyFont="1" applyBorder="1" applyAlignment="1">
      <alignment vertical="center" wrapText="1"/>
    </xf>
    <xf fontId="1" fillId="0" borderId="19" numFmtId="160" xfId="0" applyNumberFormat="1" applyFont="1" applyBorder="1" applyAlignment="1">
      <alignment horizontal="right" vertical="center" wrapText="1"/>
    </xf>
    <xf fontId="1" fillId="0" borderId="20" numFmtId="160" xfId="0" applyNumberFormat="1" applyFont="1" applyBorder="1" applyAlignment="1">
      <alignment horizontal="right" vertical="center" wrapText="1"/>
    </xf>
    <xf fontId="7" fillId="0" borderId="0" numFmtId="0" xfId="0" applyFont="1"/>
    <xf fontId="8" fillId="3" borderId="15" numFmtId="4" xfId="0" applyNumberFormat="1" applyFont="1" applyFill="1" applyBorder="1" applyAlignment="1">
      <alignment vertical="center" wrapText="1"/>
    </xf>
    <xf fontId="7" fillId="3" borderId="15" numFmtId="4" xfId="0" applyNumberFormat="1" applyFont="1" applyFill="1" applyBorder="1" applyAlignment="1">
      <alignment vertical="center" wrapText="1"/>
    </xf>
    <xf fontId="7" fillId="3" borderId="16" numFmtId="4" xfId="0" applyNumberFormat="1" applyFont="1" applyFill="1" applyBorder="1" applyAlignment="1">
      <alignment vertical="center" wrapText="1"/>
    </xf>
    <xf fontId="7" fillId="3" borderId="30" numFmtId="2" xfId="0" applyNumberFormat="1" applyFont="1" applyFill="1" applyBorder="1" applyAlignment="1">
      <alignment horizontal="right" vertical="center" wrapText="1"/>
    </xf>
    <xf fontId="7" fillId="3" borderId="31" numFmtId="160" xfId="0" applyNumberFormat="1" applyFont="1" applyFill="1" applyBorder="1" applyAlignment="1">
      <alignment horizontal="right" vertical="center" wrapText="1"/>
    </xf>
    <xf fontId="1" fillId="0" borderId="32" numFmtId="0" xfId="0" applyFont="1" applyBorder="1" applyAlignment="1" quotePrefix="1">
      <alignment horizontal="left" vertical="center" wrapText="1"/>
    </xf>
    <xf fontId="7" fillId="3" borderId="33" numFmtId="0" xfId="0" applyFont="1" applyFill="1" applyBorder="1" applyAlignment="1" quotePrefix="1">
      <alignment horizontal="center" vertical="center" wrapText="1"/>
    </xf>
    <xf fontId="7" fillId="3" borderId="2" numFmtId="0" xfId="0" applyFont="1" applyFill="1" applyBorder="1" applyAlignment="1" quotePrefix="1">
      <alignment horizontal="center" vertical="center" wrapText="1"/>
    </xf>
    <xf fontId="7" fillId="3" borderId="34" numFmtId="0" xfId="0" applyFont="1" applyFill="1" applyBorder="1" applyAlignment="1">
      <alignment horizontal="center" vertical="center" wrapText="1"/>
    </xf>
    <xf fontId="8" fillId="3" borderId="34" numFmtId="4" xfId="0" applyNumberFormat="1" applyFont="1" applyFill="1" applyBorder="1" applyAlignment="1">
      <alignment vertical="center" wrapText="1"/>
    </xf>
    <xf fontId="7" fillId="3" borderId="34" numFmtId="4" xfId="0" applyNumberFormat="1" applyFont="1" applyFill="1" applyBorder="1" applyAlignment="1">
      <alignment vertical="center" wrapText="1"/>
    </xf>
    <xf fontId="7" fillId="3" borderId="1" numFmtId="4" xfId="0" applyNumberFormat="1" applyFont="1" applyFill="1" applyBorder="1" applyAlignment="1">
      <alignment vertical="center" wrapText="1"/>
    </xf>
    <xf fontId="7" fillId="3" borderId="2" numFmtId="160" xfId="0" applyNumberFormat="1" applyFont="1" applyFill="1" applyBorder="1" applyAlignment="1">
      <alignment horizontal="right" vertical="center" wrapText="1"/>
    </xf>
    <xf fontId="7" fillId="3" borderId="34" numFmtId="160" xfId="0" applyNumberFormat="1" applyFont="1" applyFill="1" applyBorder="1" applyAlignment="1">
      <alignment horizontal="right" vertical="center" wrapText="1"/>
    </xf>
    <xf fontId="7" fillId="3" borderId="34" numFmtId="2" xfId="0" applyNumberFormat="1" applyFont="1" applyFill="1" applyBorder="1" applyAlignment="1">
      <alignment horizontal="right" vertical="center" wrapText="1"/>
    </xf>
    <xf fontId="7" fillId="3" borderId="35" numFmtId="160" xfId="0" applyNumberFormat="1" applyFont="1" applyFill="1" applyBorder="1" applyAlignment="1">
      <alignment horizontal="right" vertical="center" wrapText="1"/>
    </xf>
    <xf fontId="1" fillId="0" borderId="27" numFmtId="0" xfId="0" applyFont="1" applyBorder="1" applyAlignment="1" quotePrefix="1">
      <alignment horizontal="right" vertical="center" wrapText="1"/>
    </xf>
    <xf fontId="1" fillId="0" borderId="23" numFmtId="0" xfId="0" applyFont="1" applyBorder="1" applyAlignment="1" quotePrefix="1">
      <alignment horizontal="right" vertical="center" wrapText="1"/>
    </xf>
    <xf fontId="1" fillId="0" borderId="11" numFmtId="0" xfId="0" applyFont="1" applyBorder="1" applyAlignment="1" quotePrefix="1">
      <alignment vertical="center" wrapText="1"/>
    </xf>
    <xf fontId="6" fillId="4" borderId="13" numFmtId="0" xfId="0" applyFont="1" applyFill="1" applyBorder="1" applyAlignment="1" quotePrefix="1">
      <alignment vertical="center" wrapText="1"/>
    </xf>
    <xf fontId="6" fillId="4" borderId="14" numFmtId="0" xfId="0" applyFont="1" applyFill="1" applyBorder="1" applyAlignment="1" quotePrefix="1">
      <alignment vertical="center" wrapText="1"/>
    </xf>
    <xf fontId="6" fillId="4" borderId="15" numFmtId="0" xfId="0" applyFont="1" applyFill="1" applyBorder="1" applyAlignment="1">
      <alignment vertical="center" wrapText="1"/>
    </xf>
    <xf fontId="9" fillId="4" borderId="15" numFmtId="4" xfId="0" applyNumberFormat="1" applyFont="1" applyFill="1" applyBorder="1" applyAlignment="1">
      <alignment vertical="center" wrapText="1"/>
    </xf>
    <xf fontId="6" fillId="4" borderId="15" numFmtId="4" xfId="0" applyNumberFormat="1" applyFont="1" applyFill="1" applyBorder="1" applyAlignment="1">
      <alignment vertical="center" wrapText="1"/>
    </xf>
    <xf fontId="6" fillId="4" borderId="16" numFmtId="4" xfId="0" applyNumberFormat="1" applyFont="1" applyFill="1" applyBorder="1" applyAlignment="1">
      <alignment vertical="center" wrapText="1"/>
    </xf>
    <xf fontId="6" fillId="4" borderId="14" numFmtId="160" xfId="0" applyNumberFormat="1" applyFont="1" applyFill="1" applyBorder="1" applyAlignment="1">
      <alignment horizontal="right" vertical="center" wrapText="1"/>
    </xf>
    <xf fontId="6" fillId="4" borderId="15" numFmtId="160" xfId="0" applyNumberFormat="1" applyFont="1" applyFill="1" applyBorder="1" applyAlignment="1">
      <alignment horizontal="right" vertical="center" wrapText="1"/>
    </xf>
    <xf fontId="6" fillId="4" borderId="15" numFmtId="2" xfId="0" applyNumberFormat="1" applyFont="1" applyFill="1" applyBorder="1" applyAlignment="1">
      <alignment horizontal="right" vertical="center" wrapText="1"/>
    </xf>
    <xf fontId="6" fillId="4" borderId="17" numFmtId="160" xfId="0" applyNumberFormat="1" applyFont="1" applyFill="1" applyBorder="1" applyAlignment="1">
      <alignment horizontal="right" vertical="center" wrapText="1"/>
    </xf>
    <xf fontId="7" fillId="2" borderId="13" numFmtId="0" xfId="0" applyFont="1" applyFill="1" applyBorder="1" applyAlignment="1" quotePrefix="1">
      <alignment vertical="center" wrapText="1"/>
    </xf>
    <xf fontId="7" fillId="2" borderId="14" numFmtId="0" xfId="0" applyFont="1" applyFill="1" applyBorder="1" applyAlignment="1" quotePrefix="1">
      <alignment vertical="center" wrapText="1"/>
    </xf>
    <xf fontId="10" fillId="2" borderId="15" numFmtId="0" xfId="0" applyFont="1" applyFill="1" applyBorder="1" applyAlignment="1">
      <alignment horizontal="center" vertical="center" wrapText="1"/>
    </xf>
    <xf fontId="7" fillId="2" borderId="15" numFmtId="4" xfId="0" applyNumberFormat="1" applyFont="1" applyFill="1" applyBorder="1" applyAlignment="1">
      <alignment vertical="center" wrapText="1"/>
    </xf>
    <xf fontId="7" fillId="2" borderId="16" numFmtId="4" xfId="0" applyNumberFormat="1" applyFont="1" applyFill="1" applyBorder="1" applyAlignment="1">
      <alignment vertical="center" wrapText="1"/>
    </xf>
    <xf fontId="7" fillId="2" borderId="14" numFmtId="160" xfId="0" applyNumberFormat="1" applyFont="1" applyFill="1" applyBorder="1" applyAlignment="1">
      <alignment horizontal="right" vertical="center" wrapText="1"/>
    </xf>
    <xf fontId="7" fillId="2" borderId="15" numFmtId="160" xfId="0" applyNumberFormat="1" applyFont="1" applyFill="1" applyBorder="1" applyAlignment="1">
      <alignment horizontal="right" vertical="center" wrapText="1"/>
    </xf>
    <xf fontId="7" fillId="2" borderId="15" numFmtId="2" xfId="0" applyNumberFormat="1" applyFont="1" applyFill="1" applyBorder="1" applyAlignment="1">
      <alignment horizontal="right" vertical="center" wrapText="1"/>
    </xf>
    <xf fontId="7" fillId="2" borderId="17" numFmtId="160" xfId="0" applyNumberFormat="1" applyFont="1" applyFill="1" applyBorder="1" applyAlignment="1">
      <alignment horizontal="right" vertical="center" wrapText="1"/>
    </xf>
    <xf fontId="7" fillId="5" borderId="13" numFmtId="0" xfId="0" applyFont="1" applyFill="1" applyBorder="1" applyAlignment="1" quotePrefix="1">
      <alignment vertical="center" wrapText="1"/>
    </xf>
    <xf fontId="7" fillId="5" borderId="14" numFmtId="0" xfId="0" applyFont="1" applyFill="1" applyBorder="1" applyAlignment="1" quotePrefix="1">
      <alignment vertical="center" wrapText="1"/>
    </xf>
    <xf fontId="7" fillId="5" borderId="15" numFmtId="0" xfId="0" applyFont="1" applyFill="1" applyBorder="1" applyAlignment="1">
      <alignment vertical="center" wrapText="1"/>
    </xf>
    <xf fontId="7" fillId="5" borderId="15" numFmtId="4" xfId="0" applyNumberFormat="1" applyFont="1" applyFill="1" applyBorder="1" applyAlignment="1">
      <alignment vertical="center" wrapText="1"/>
    </xf>
    <xf fontId="8" fillId="5" borderId="15" numFmtId="4" xfId="0" applyNumberFormat="1" applyFont="1" applyFill="1" applyBorder="1" applyAlignment="1">
      <alignment vertical="center" wrapText="1"/>
    </xf>
    <xf fontId="8" fillId="5" borderId="16" numFmtId="4" xfId="0" applyNumberFormat="1" applyFont="1" applyFill="1" applyBorder="1" applyAlignment="1">
      <alignment vertical="center" wrapText="1"/>
    </xf>
    <xf fontId="7" fillId="5" borderId="14" numFmtId="160" xfId="0" applyNumberFormat="1" applyFont="1" applyFill="1" applyBorder="1" applyAlignment="1">
      <alignment horizontal="right" vertical="center" wrapText="1"/>
    </xf>
    <xf fontId="7" fillId="5" borderId="15" numFmtId="160" xfId="0" applyNumberFormat="1" applyFont="1" applyFill="1" applyBorder="1" applyAlignment="1">
      <alignment horizontal="right" vertical="center" wrapText="1"/>
    </xf>
    <xf fontId="7" fillId="5" borderId="15" numFmtId="2" xfId="0" applyNumberFormat="1" applyFont="1" applyFill="1" applyBorder="1" applyAlignment="1">
      <alignment horizontal="right" vertical="center" wrapText="1"/>
    </xf>
    <xf fontId="7" fillId="5" borderId="17" numFmtId="160" xfId="0" applyNumberFormat="1" applyFont="1" applyFill="1" applyBorder="1" applyAlignment="1">
      <alignment horizontal="right" vertical="center" wrapText="1"/>
    </xf>
    <xf fontId="7" fillId="6" borderId="13" numFmtId="0" xfId="0" applyFont="1" applyFill="1" applyBorder="1" applyAlignment="1" quotePrefix="1">
      <alignment vertical="center" wrapText="1"/>
    </xf>
    <xf fontId="7" fillId="6" borderId="36" numFmtId="0" xfId="0" applyFont="1" applyFill="1" applyBorder="1" applyAlignment="1" quotePrefix="1">
      <alignment vertical="center" wrapText="1"/>
    </xf>
    <xf fontId="7" fillId="6" borderId="15" numFmtId="4" xfId="0" applyNumberFormat="1" applyFont="1" applyFill="1" applyBorder="1" applyAlignment="1" quotePrefix="1">
      <alignment vertical="center" wrapText="1"/>
    </xf>
    <xf fontId="11" fillId="6" borderId="15" numFmtId="4" xfId="0" applyNumberFormat="1" applyFont="1" applyFill="1" applyBorder="1" applyAlignment="1" quotePrefix="1">
      <alignment vertical="center" wrapText="1"/>
    </xf>
    <xf fontId="11" fillId="6" borderId="16" numFmtId="4" xfId="0" applyNumberFormat="1" applyFont="1" applyFill="1" applyBorder="1" applyAlignment="1">
      <alignment vertical="center" wrapText="1"/>
    </xf>
    <xf fontId="7" fillId="6" borderId="14" numFmtId="160" xfId="0" applyNumberFormat="1" applyFont="1" applyFill="1" applyBorder="1" applyAlignment="1">
      <alignment horizontal="right" vertical="center" wrapText="1"/>
    </xf>
    <xf fontId="7" fillId="6" borderId="15" numFmtId="160" xfId="0" applyNumberFormat="1" applyFont="1" applyFill="1" applyBorder="1" applyAlignment="1">
      <alignment horizontal="right" vertical="center" wrapText="1"/>
    </xf>
    <xf fontId="7" fillId="6" borderId="15" numFmtId="2" xfId="0" applyNumberFormat="1" applyFont="1" applyFill="1" applyBorder="1" applyAlignment="1">
      <alignment horizontal="right" vertical="center" wrapText="1"/>
    </xf>
    <xf fontId="7" fillId="6" borderId="17" numFmtId="160" xfId="0" applyNumberFormat="1" applyFont="1" applyFill="1" applyBorder="1" applyAlignment="1">
      <alignment horizontal="right" vertical="center" wrapText="1"/>
    </xf>
    <xf fontId="7" fillId="0" borderId="22" numFmtId="0" xfId="0" applyFont="1" applyBorder="1"/>
    <xf fontId="7" fillId="0" borderId="23" numFmtId="0" xfId="0" applyFont="1" applyBorder="1"/>
    <xf fontId="7" fillId="0" borderId="24" numFmtId="0" xfId="0" applyFont="1" applyBorder="1" applyAlignment="1">
      <alignment wrapText="1"/>
    </xf>
    <xf fontId="7" fillId="0" borderId="24" numFmtId="4" xfId="0" applyNumberFormat="1" applyFont="1" applyBorder="1"/>
    <xf fontId="8" fillId="0" borderId="24" numFmtId="4" xfId="0" applyNumberFormat="1" applyFont="1" applyBorder="1"/>
    <xf fontId="8" fillId="0" borderId="22" numFmtId="4" xfId="0" applyNumberFormat="1" applyFont="1" applyBorder="1"/>
    <xf fontId="7" fillId="5" borderId="23" numFmtId="160" xfId="0" applyNumberFormat="1" applyFont="1" applyFill="1" applyBorder="1" applyAlignment="1">
      <alignment horizontal="right" vertical="center" wrapText="1"/>
    </xf>
    <xf fontId="7" fillId="5" borderId="24" numFmtId="160" xfId="0" applyNumberFormat="1" applyFont="1" applyFill="1" applyBorder="1" applyAlignment="1">
      <alignment horizontal="right" vertical="center" wrapText="1"/>
    </xf>
    <xf fontId="1" fillId="0" borderId="24" numFmtId="0" xfId="0" applyFont="1" applyBorder="1"/>
    <xf fontId="1" fillId="0" borderId="25" numFmtId="0" xfId="0" applyFont="1" applyBorder="1"/>
    <xf fontId="7" fillId="0" borderId="26" numFmtId="0" xfId="0" applyFont="1" applyBorder="1"/>
    <xf fontId="7" fillId="0" borderId="27" numFmtId="0" xfId="0" applyFont="1" applyBorder="1"/>
    <xf fontId="7" fillId="0" borderId="28" numFmtId="0" xfId="0" applyFont="1" applyBorder="1" applyAlignment="1">
      <alignment wrapText="1"/>
    </xf>
    <xf fontId="7" fillId="0" borderId="28" numFmtId="4" xfId="0" applyNumberFormat="1" applyFont="1" applyBorder="1"/>
    <xf fontId="8" fillId="0" borderId="28" numFmtId="4" xfId="0" applyNumberFormat="1" applyFont="1" applyBorder="1"/>
    <xf fontId="8" fillId="0" borderId="26" numFmtId="4" xfId="0" applyNumberFormat="1" applyFont="1" applyBorder="1"/>
    <xf fontId="7" fillId="5" borderId="27" numFmtId="160" xfId="0" applyNumberFormat="1" applyFont="1" applyFill="1" applyBorder="1" applyAlignment="1">
      <alignment horizontal="right" vertical="center" wrapText="1"/>
    </xf>
    <xf fontId="7" fillId="5" borderId="28" numFmtId="160" xfId="0" applyNumberFormat="1" applyFont="1" applyFill="1" applyBorder="1" applyAlignment="1">
      <alignment horizontal="right" vertical="center" wrapText="1"/>
    </xf>
    <xf fontId="1" fillId="0" borderId="28" numFmtId="0" xfId="0" applyFont="1" applyBorder="1"/>
    <xf fontId="1" fillId="0" borderId="29" numFmtId="0" xfId="0" applyFont="1" applyBorder="1"/>
    <xf fontId="1" fillId="0" borderId="26" numFmtId="0" xfId="0" applyFont="1" applyBorder="1"/>
    <xf fontId="1" fillId="0" borderId="27" numFmtId="0" xfId="0" applyFont="1" applyBorder="1"/>
    <xf fontId="1" fillId="0" borderId="28" numFmtId="0" xfId="0" applyFont="1" applyBorder="1" applyAlignment="1">
      <alignment wrapText="1"/>
    </xf>
    <xf fontId="1" fillId="0" borderId="28" numFmtId="4" xfId="0" applyNumberFormat="1" applyFont="1" applyBorder="1"/>
    <xf fontId="2" fillId="5" borderId="28" numFmtId="4" xfId="0" applyNumberFormat="1" applyFont="1" applyFill="1" applyBorder="1"/>
    <xf fontId="2" fillId="0" borderId="28" numFmtId="4" xfId="0" applyNumberFormat="1" applyFont="1" applyBorder="1"/>
    <xf fontId="2" fillId="0" borderId="26" numFmtId="4" xfId="0" applyNumberFormat="1" applyFont="1" applyBorder="1"/>
    <xf fontId="7" fillId="7" borderId="13" numFmtId="0" xfId="0" applyFont="1" applyFill="1" applyBorder="1" applyAlignment="1" quotePrefix="1">
      <alignment vertical="center" wrapText="1"/>
    </xf>
    <xf fontId="7" fillId="7" borderId="14" numFmtId="0" xfId="0" applyFont="1" applyFill="1" applyBorder="1" applyAlignment="1" quotePrefix="1">
      <alignment vertical="center" wrapText="1"/>
    </xf>
    <xf fontId="7" fillId="7" borderId="15" numFmtId="0" xfId="0" applyFont="1" applyFill="1" applyBorder="1" applyAlignment="1">
      <alignment horizontal="center" vertical="center" wrapText="1"/>
    </xf>
    <xf fontId="7" fillId="7" borderId="15" numFmtId="4" xfId="0" applyNumberFormat="1" applyFont="1" applyFill="1" applyBorder="1" applyAlignment="1">
      <alignment vertical="center" wrapText="1"/>
    </xf>
    <xf fontId="7" fillId="7" borderId="16" numFmtId="4" xfId="0" applyNumberFormat="1" applyFont="1" applyFill="1" applyBorder="1" applyAlignment="1">
      <alignment vertical="center" wrapText="1"/>
    </xf>
    <xf fontId="7" fillId="7" borderId="2" numFmtId="160" xfId="0" applyNumberFormat="1" applyFont="1" applyFill="1" applyBorder="1" applyAlignment="1">
      <alignment horizontal="right" vertical="center" wrapText="1"/>
    </xf>
    <xf fontId="7" fillId="7" borderId="34" numFmtId="160" xfId="0" applyNumberFormat="1" applyFont="1" applyFill="1" applyBorder="1" applyAlignment="1">
      <alignment horizontal="right" vertical="center" wrapText="1"/>
    </xf>
    <xf fontId="7" fillId="7" borderId="34" numFmtId="2" xfId="0" applyNumberFormat="1" applyFont="1" applyFill="1" applyBorder="1" applyAlignment="1">
      <alignment horizontal="right" vertical="center" wrapText="1"/>
    </xf>
    <xf fontId="7" fillId="7" borderId="35" numFmtId="160" xfId="0" applyNumberFormat="1" applyFont="1" applyFill="1" applyBorder="1" applyAlignment="1">
      <alignment horizontal="right" vertical="center" wrapText="1"/>
    </xf>
    <xf fontId="1" fillId="5" borderId="0" numFmtId="0" xfId="0" applyFont="1" applyFill="1"/>
    <xf fontId="7" fillId="5" borderId="24" numFmtId="2" xfId="0" applyNumberFormat="1" applyFont="1" applyFill="1" applyBorder="1" applyAlignment="1">
      <alignment horizontal="right" vertical="center" wrapText="1"/>
    </xf>
    <xf fontId="7" fillId="5" borderId="25" numFmtId="160" xfId="0" applyNumberFormat="1" applyFont="1" applyFill="1" applyBorder="1" applyAlignment="1">
      <alignment horizontal="right" vertical="center" wrapText="1"/>
    </xf>
    <xf fontId="7" fillId="5" borderId="28" numFmtId="2" xfId="0" applyNumberFormat="1" applyFont="1" applyFill="1" applyBorder="1" applyAlignment="1">
      <alignment horizontal="right" vertical="center" wrapText="1"/>
    </xf>
    <xf fontId="7" fillId="3" borderId="29" numFmtId="160" xfId="0" applyNumberFormat="1" applyFont="1" applyFill="1" applyBorder="1" applyAlignment="1">
      <alignment horizontal="right" vertical="center" wrapText="1"/>
    </xf>
    <xf fontId="1" fillId="0" borderId="0" numFmtId="49" xfId="0" applyNumberFormat="1" applyFont="1" applyAlignment="1" quotePrefix="1">
      <alignment vertical="center" wrapText="1"/>
    </xf>
    <xf fontId="1" fillId="0" borderId="19" numFmtId="49" xfId="0" applyNumberFormat="1" applyFont="1" applyBorder="1" applyAlignment="1" quotePrefix="1">
      <alignment horizontal="right" vertical="center" wrapText="1"/>
    </xf>
    <xf fontId="7" fillId="5" borderId="37" numFmtId="160" xfId="0" applyNumberFormat="1" applyFont="1" applyFill="1" applyBorder="1" applyAlignment="1">
      <alignment horizontal="right" vertical="center" wrapText="1"/>
    </xf>
    <xf fontId="7" fillId="5" borderId="38" numFmtId="160" xfId="0" applyNumberFormat="1" applyFont="1" applyFill="1" applyBorder="1" applyAlignment="1">
      <alignment horizontal="right" vertical="center" wrapText="1"/>
    </xf>
    <xf fontId="7" fillId="5" borderId="38" numFmtId="2" xfId="0" applyNumberFormat="1" applyFont="1" applyFill="1" applyBorder="1" applyAlignment="1">
      <alignment horizontal="right" vertical="center" wrapText="1"/>
    </xf>
    <xf fontId="7" fillId="5" borderId="39" numFmtId="160" xfId="0" applyNumberFormat="1" applyFont="1" applyFill="1" applyBorder="1" applyAlignment="1">
      <alignment horizontal="right" vertical="center" wrapText="1"/>
    </xf>
    <xf fontId="1" fillId="3" borderId="15" numFmtId="4" xfId="0" applyNumberFormat="1" applyFont="1" applyFill="1" applyBorder="1"/>
    <xf fontId="1" fillId="3" borderId="16" numFmtId="4" xfId="0" applyNumberFormat="1" applyFont="1" applyFill="1" applyBorder="1"/>
    <xf fontId="7" fillId="8" borderId="17" numFmtId="160" xfId="0" applyNumberFormat="1" applyFont="1" applyFill="1" applyBorder="1" applyAlignment="1">
      <alignment horizontal="right" vertical="center" wrapText="1"/>
    </xf>
    <xf fontId="7" fillId="3" borderId="40" numFmtId="2" xfId="0" applyNumberFormat="1" applyFont="1" applyFill="1" applyBorder="1" applyAlignment="1">
      <alignment horizontal="right" vertical="center" wrapText="1"/>
    </xf>
    <xf fontId="7" fillId="5" borderId="20" numFmtId="160" xfId="0" applyNumberFormat="1" applyFont="1" applyFill="1" applyBorder="1" applyAlignment="1">
      <alignment horizontal="right" vertical="center" wrapText="1"/>
    </xf>
    <xf fontId="7" fillId="5" borderId="9" numFmtId="160" xfId="0" applyNumberFormat="1" applyFont="1" applyFill="1" applyBorder="1" applyAlignment="1">
      <alignment horizontal="right" vertical="center" wrapText="1"/>
    </xf>
    <xf fontId="7" fillId="5" borderId="29" numFmtId="160" xfId="0" applyNumberFormat="1" applyFont="1" applyFill="1" applyBorder="1" applyAlignment="1">
      <alignment horizontal="right" vertical="center" wrapText="1"/>
    </xf>
    <xf fontId="7" fillId="5" borderId="9" numFmtId="2" xfId="0" applyNumberFormat="1" applyFont="1" applyFill="1" applyBorder="1" applyAlignment="1">
      <alignment horizontal="right" vertical="center" wrapText="1"/>
    </xf>
    <xf fontId="7" fillId="5" borderId="11" numFmtId="160" xfId="0" applyNumberFormat="1" applyFont="1" applyFill="1" applyBorder="1" applyAlignment="1">
      <alignment horizontal="right" vertical="center" wrapText="1"/>
    </xf>
    <xf fontId="1" fillId="0" borderId="0" numFmtId="0" xfId="0" applyFont="1" applyAlignment="1" quotePrefix="1">
      <alignment horizontal="left" vertical="center" wrapText="1"/>
    </xf>
    <xf fontId="7" fillId="5" borderId="12" numFmtId="160" xfId="0" applyNumberFormat="1" applyFont="1" applyFill="1" applyBorder="1" applyAlignment="1">
      <alignment horizontal="right" vertical="center" wrapText="1"/>
    </xf>
    <xf fontId="7" fillId="5" borderId="31" numFmtId="160" xfId="0" applyNumberFormat="1" applyFont="1" applyFill="1" applyBorder="1" applyAlignment="1">
      <alignment horizontal="right" vertical="center" wrapText="1"/>
    </xf>
    <xf fontId="7" fillId="3" borderId="15" numFmtId="4" xfId="0" applyNumberFormat="1" applyFont="1" applyFill="1" applyBorder="1"/>
    <xf fontId="7" fillId="3" borderId="16" numFmtId="4" xfId="0" applyNumberFormat="1" applyFont="1" applyFill="1" applyBorder="1"/>
    <xf fontId="7" fillId="3" borderId="34" numFmtId="4" xfId="0" applyNumberFormat="1" applyFont="1" applyFill="1" applyBorder="1"/>
    <xf fontId="7" fillId="3" borderId="1" numFmtId="4" xfId="0" applyNumberFormat="1" applyFont="1" applyFill="1" applyBorder="1"/>
    <xf fontId="7" fillId="8" borderId="34" numFmtId="160" xfId="0" applyNumberFormat="1" applyFont="1" applyFill="1" applyBorder="1" applyAlignment="1">
      <alignment horizontal="right" vertical="center" wrapText="1"/>
    </xf>
    <xf fontId="1" fillId="0" borderId="5" numFmtId="0" xfId="0" applyFont="1" applyBorder="1" applyAlignment="1" quotePrefix="1">
      <alignment vertical="center" wrapText="1"/>
    </xf>
    <xf fontId="1" fillId="0" borderId="3" numFmtId="0" xfId="0" applyFont="1" applyBorder="1" applyAlignment="1">
      <alignment vertical="center" wrapText="1"/>
    </xf>
    <xf fontId="1" fillId="0" borderId="3" numFmtId="4" xfId="0" applyNumberFormat="1" applyFont="1" applyBorder="1" applyAlignment="1">
      <alignment vertical="center" wrapText="1"/>
    </xf>
    <xf fontId="1" fillId="0" borderId="4" numFmtId="4" xfId="0" applyNumberFormat="1" applyFont="1" applyBorder="1" applyAlignment="1">
      <alignment vertical="center" wrapText="1"/>
    </xf>
    <xf fontId="7" fillId="5" borderId="5" numFmtId="160" xfId="0" applyNumberFormat="1" applyFont="1" applyFill="1" applyBorder="1" applyAlignment="1">
      <alignment horizontal="right" vertical="center" wrapText="1"/>
    </xf>
    <xf fontId="7" fillId="5" borderId="3" numFmtId="160" xfId="0" applyNumberFormat="1" applyFont="1" applyFill="1" applyBorder="1" applyAlignment="1">
      <alignment horizontal="right" vertical="center" wrapText="1"/>
    </xf>
    <xf fontId="7" fillId="5" borderId="3" numFmtId="2" xfId="0" applyNumberFormat="1" applyFont="1" applyFill="1" applyBorder="1" applyAlignment="1">
      <alignment horizontal="right" vertical="center" wrapText="1"/>
    </xf>
    <xf fontId="7" fillId="5" borderId="6" numFmtId="160" xfId="0" applyNumberFormat="1" applyFont="1" applyFill="1" applyBorder="1" applyAlignment="1">
      <alignment horizontal="right" vertical="center" wrapText="1"/>
    </xf>
    <xf fontId="1" fillId="0" borderId="0" numFmtId="0" xfId="0" applyFont="1" applyAlignment="1" quotePrefix="1">
      <alignment vertical="center" wrapText="1"/>
    </xf>
    <xf fontId="1" fillId="0" borderId="37" numFmtId="0" xfId="0" applyFont="1" applyBorder="1" applyAlignment="1" quotePrefix="1">
      <alignment vertical="center" wrapText="1"/>
    </xf>
    <xf fontId="1" fillId="0" borderId="38" numFmtId="0" xfId="0" applyFont="1" applyBorder="1" applyAlignment="1">
      <alignment vertical="center" wrapText="1"/>
    </xf>
    <xf fontId="1" fillId="0" borderId="38" numFmtId="4" xfId="0" applyNumberFormat="1" applyFont="1" applyBorder="1" applyAlignment="1">
      <alignment vertical="center" wrapText="1"/>
    </xf>
    <xf fontId="1" fillId="0" borderId="32" numFmtId="4" xfId="0" applyNumberFormat="1" applyFont="1" applyBorder="1" applyAlignment="1">
      <alignment vertical="center" wrapText="1"/>
    </xf>
    <xf fontId="7" fillId="3" borderId="41" numFmtId="0" xfId="0" applyFont="1" applyFill="1" applyBorder="1" applyAlignment="1" quotePrefix="1">
      <alignment horizontal="center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8" borderId="15" numFmtId="160" xfId="0" applyNumberFormat="1" applyFont="1" applyFill="1" applyBorder="1" applyAlignment="1">
      <alignment horizontal="right" vertical="center" wrapText="1"/>
    </xf>
    <xf fontId="7" fillId="3" borderId="13" numFmtId="4" xfId="0" applyNumberFormat="1" applyFont="1" applyFill="1" applyBorder="1"/>
    <xf fontId="7" fillId="8" borderId="14" numFmtId="160" xfId="0" applyNumberFormat="1" applyFont="1" applyFill="1" applyBorder="1" applyAlignment="1">
      <alignment horizontal="right" vertical="center" wrapText="1"/>
    </xf>
    <xf fontId="7" fillId="8" borderId="15" numFmtId="2" xfId="0" applyNumberFormat="1" applyFont="1" applyFill="1" applyBorder="1" applyAlignment="1">
      <alignment horizontal="right" vertical="center" wrapText="1"/>
    </xf>
    <xf fontId="1" fillId="0" borderId="19" numFmtId="0" xfId="0" applyFont="1" applyBorder="1" applyAlignment="1" quotePrefix="1">
      <alignment horizontal="right" vertical="center" wrapText="1"/>
    </xf>
    <xf fontId="1" fillId="0" borderId="20" numFmtId="4" xfId="0" applyNumberFormat="1" applyFont="1" applyBorder="1"/>
    <xf fontId="1" fillId="0" borderId="18" numFmtId="4" xfId="0" applyNumberFormat="1" applyFont="1" applyBorder="1"/>
    <xf fontId="7" fillId="5" borderId="19" numFmtId="160" xfId="0" applyNumberFormat="1" applyFont="1" applyFill="1" applyBorder="1" applyAlignment="1">
      <alignment horizontal="right" vertical="center" wrapText="1"/>
    </xf>
    <xf fontId="7" fillId="5" borderId="20" numFmtId="2" xfId="0" applyNumberFormat="1" applyFont="1" applyFill="1" applyBorder="1" applyAlignment="1">
      <alignment horizontal="right" vertical="center" wrapText="1"/>
    </xf>
    <xf fontId="7" fillId="5" borderId="21" numFmtId="160" xfId="0" applyNumberFormat="1" applyFont="1" applyFill="1" applyBorder="1" applyAlignment="1">
      <alignment horizontal="right" vertical="center" wrapText="1"/>
    </xf>
    <xf fontId="7" fillId="3" borderId="0" numFmtId="0" xfId="0" applyFont="1" applyFill="1" applyAlignment="1" quotePrefix="1">
      <alignment horizontal="center" vertical="center" wrapText="1"/>
    </xf>
    <xf fontId="1" fillId="0" borderId="5" numFmtId="0" xfId="0" applyFont="1" applyBorder="1" applyAlignment="1" quotePrefix="1">
      <alignment horizontal="right" vertical="center" wrapText="1"/>
    </xf>
    <xf fontId="1" fillId="0" borderId="3" numFmtId="0" xfId="0" applyFont="1" applyBorder="1" applyAlignment="1">
      <alignment horizontal="left" vertical="center" wrapText="1"/>
    </xf>
    <xf fontId="1" fillId="0" borderId="3" numFmtId="4" xfId="0" applyNumberFormat="1" applyFont="1" applyBorder="1"/>
    <xf fontId="1" fillId="0" borderId="4" numFmtId="4" xfId="0" applyNumberFormat="1" applyFont="1" applyBorder="1"/>
    <xf fontId="7" fillId="5" borderId="2" numFmtId="160" xfId="0" applyNumberFormat="1" applyFont="1" applyFill="1" applyBorder="1" applyAlignment="1">
      <alignment horizontal="right" vertical="center" wrapText="1"/>
    </xf>
    <xf fontId="7" fillId="5" borderId="34" numFmtId="2" xfId="0" applyNumberFormat="1" applyFont="1" applyFill="1" applyBorder="1" applyAlignment="1">
      <alignment horizontal="right" vertical="center" wrapText="1"/>
    </xf>
    <xf fontId="7" fillId="5" borderId="35" numFmtId="160" xfId="0" applyNumberFormat="1" applyFont="1" applyFill="1" applyBorder="1" applyAlignment="1">
      <alignment horizontal="right" vertical="center" wrapText="1"/>
    </xf>
    <xf fontId="1" fillId="0" borderId="18" numFmtId="0" xfId="0" applyFont="1" applyBorder="1" applyAlignment="1" quotePrefix="1">
      <alignment vertical="center" wrapText="1"/>
    </xf>
    <xf fontId="7" fillId="5" borderId="30" numFmtId="160" xfId="0" applyNumberFormat="1" applyFont="1" applyFill="1" applyBorder="1" applyAlignment="1">
      <alignment horizontal="right" vertical="center" wrapText="1"/>
    </xf>
    <xf fontId="6" fillId="7" borderId="13" numFmtId="0" xfId="0" applyFont="1" applyFill="1" applyBorder="1" applyAlignment="1" quotePrefix="1">
      <alignment vertical="center" wrapText="1"/>
    </xf>
    <xf fontId="6" fillId="7" borderId="8" numFmtId="0" xfId="0" applyFont="1" applyFill="1" applyBorder="1" applyAlignment="1" quotePrefix="1">
      <alignment vertical="center" wrapText="1"/>
    </xf>
    <xf fontId="6" fillId="7" borderId="30" numFmtId="0" xfId="0" applyFont="1" applyFill="1" applyBorder="1" applyAlignment="1">
      <alignment vertical="center" wrapText="1"/>
    </xf>
    <xf fontId="6" fillId="7" borderId="30" numFmtId="4" xfId="0" applyNumberFormat="1" applyFont="1" applyFill="1" applyBorder="1"/>
    <xf fontId="6" fillId="7" borderId="7" numFmtId="4" xfId="0" applyNumberFormat="1" applyFont="1" applyFill="1" applyBorder="1"/>
    <xf fontId="7" fillId="7" borderId="19" numFmtId="160" xfId="0" applyNumberFormat="1" applyFont="1" applyFill="1" applyBorder="1" applyAlignment="1">
      <alignment horizontal="right" vertical="center" wrapText="1"/>
    </xf>
    <xf fontId="7" fillId="7" borderId="24" numFmtId="160" xfId="0" applyNumberFormat="1" applyFont="1" applyFill="1" applyBorder="1" applyAlignment="1">
      <alignment horizontal="right" vertical="center" wrapText="1"/>
    </xf>
    <xf fontId="7" fillId="7" borderId="20" numFmtId="2" xfId="0" applyNumberFormat="1" applyFont="1" applyFill="1" applyBorder="1" applyAlignment="1">
      <alignment horizontal="right" vertical="center" wrapText="1"/>
    </xf>
    <xf fontId="7" fillId="7" borderId="21" numFmtId="160" xfId="0" applyNumberFormat="1" applyFont="1" applyFill="1" applyBorder="1" applyAlignment="1">
      <alignment horizontal="right" vertical="center" wrapText="1"/>
    </xf>
    <xf fontId="7" fillId="5" borderId="33" numFmtId="0" xfId="0" applyFont="1" applyFill="1" applyBorder="1" applyAlignment="1" quotePrefix="1">
      <alignment vertical="center" wrapText="1"/>
    </xf>
    <xf fontId="7" fillId="5" borderId="2" numFmtId="0" xfId="0" applyFont="1" applyFill="1" applyBorder="1" applyAlignment="1" quotePrefix="1">
      <alignment vertical="center" wrapText="1"/>
    </xf>
    <xf fontId="7" fillId="5" borderId="34" numFmtId="0" xfId="0" applyFont="1" applyFill="1" applyBorder="1" applyAlignment="1">
      <alignment vertical="center" wrapText="1"/>
    </xf>
    <xf fontId="8" fillId="5" borderId="34" numFmtId="4" xfId="0" applyNumberFormat="1" applyFont="1" applyFill="1" applyBorder="1" applyAlignment="1">
      <alignment vertical="center" wrapText="1"/>
    </xf>
    <xf fontId="8" fillId="5" borderId="1" numFmtId="4" xfId="0" applyNumberFormat="1" applyFont="1" applyFill="1" applyBorder="1" applyAlignment="1">
      <alignment vertical="center" wrapText="1"/>
    </xf>
    <xf fontId="7" fillId="5" borderId="34" numFmtId="160" xfId="0" applyNumberFormat="1" applyFont="1" applyFill="1" applyBorder="1" applyAlignment="1">
      <alignment horizontal="right" vertical="center" wrapText="1"/>
    </xf>
    <xf fontId="11" fillId="0" borderId="24" numFmtId="4" xfId="0" applyNumberFormat="1" applyFont="1" applyBorder="1"/>
    <xf fontId="11" fillId="0" borderId="28" numFmtId="4" xfId="0" applyNumberFormat="1" applyFont="1" applyBorder="1"/>
    <xf fontId="12" fillId="0" borderId="28" numFmtId="4" xfId="0" applyNumberFormat="1" applyFont="1" applyBorder="1"/>
    <xf fontId="1" fillId="0" borderId="0" numFmtId="0" xfId="0" applyFont="1" applyAlignment="1">
      <alignment wrapText="1"/>
    </xf>
    <xf fontId="1" fillId="0" borderId="0" numFmtId="2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44;&#1086;&#1076;&#1072;&#1090;&#1086;&#1082;%20&#8470;1%20&#1044;&#1086;&#1093;&#1086;&#1076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235053050</v>
          </cell>
          <cell r="G101">
            <v>100398732.19</v>
          </cell>
        </row>
        <row r="130">
          <cell r="E130">
            <v>7312809.9800000004</v>
          </cell>
          <cell r="G130">
            <v>4014703.9800000004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60">
      <pane activePane="bottomLeft" state="frozen" topLeftCell="A11" ySplit="10"/>
      <selection activeCell="H15" activeCellId="0" sqref="H15"/>
    </sheetView>
  </sheetViews>
  <sheetFormatPr defaultRowHeight="13.5"/>
  <cols>
    <col bestFit="1" customWidth="1" hidden="1" min="1" max="1" style="1" width="8.5703125"/>
    <col bestFit="1" customWidth="1" min="2" max="2" style="1" width="8.7109375"/>
    <col bestFit="1" customWidth="1" min="3" max="3" style="1" width="50.7109375"/>
    <col bestFit="1" customWidth="1" min="4" max="4" style="2" width="17"/>
    <col bestFit="1" customWidth="1" min="5" max="5" style="2" width="18"/>
    <col bestFit="1" customWidth="1" min="6" max="6" style="2" width="16.85546875"/>
    <col bestFit="1" customWidth="1" min="7" max="7" style="2" width="15.7109375"/>
    <col bestFit="1" customWidth="1" min="8" max="9" style="1" width="13.42578125"/>
    <col bestFit="1" customWidth="1" min="10" max="10" style="1" width="15.7109375"/>
    <col bestFit="1" customWidth="1" min="11" max="11" style="1" width="13"/>
    <col bestFit="1" min="12" max="16384" style="1" width="9.140625"/>
  </cols>
  <sheetData>
    <row r="1">
      <c r="H1" s="3" t="s">
        <v>0</v>
      </c>
      <c r="I1" s="4"/>
      <c r="J1" s="4"/>
      <c r="K1" s="4"/>
    </row>
    <row r="2">
      <c r="H2" s="4"/>
      <c r="I2" s="4"/>
      <c r="J2" s="4"/>
      <c r="K2" s="4"/>
    </row>
    <row r="3">
      <c r="H3" s="4"/>
      <c r="I3" s="4"/>
      <c r="J3" s="4"/>
      <c r="K3" s="4"/>
    </row>
    <row r="4">
      <c r="H4" s="4"/>
      <c r="I4" s="4"/>
      <c r="J4" s="4"/>
      <c r="K4" s="4"/>
    </row>
    <row r="6" ht="21.7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7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13.5">
      <c r="K8" s="7" t="s">
        <v>3</v>
      </c>
    </row>
    <row r="9" ht="30" customHeight="1">
      <c r="A9" s="8" t="s">
        <v>4</v>
      </c>
      <c r="B9" s="9" t="s">
        <v>5</v>
      </c>
      <c r="C9" s="10" t="s">
        <v>6</v>
      </c>
      <c r="D9" s="11" t="s">
        <v>7</v>
      </c>
      <c r="E9" s="11" t="s">
        <v>8</v>
      </c>
      <c r="F9" s="11" t="s">
        <v>9</v>
      </c>
      <c r="G9" s="12" t="s">
        <v>10</v>
      </c>
      <c r="H9" s="13" t="s">
        <v>11</v>
      </c>
      <c r="I9" s="14"/>
      <c r="J9" s="14" t="s">
        <v>12</v>
      </c>
      <c r="K9" s="15"/>
    </row>
    <row r="10" s="16" customFormat="1" ht="43.5" customHeight="1">
      <c r="A10" s="17"/>
      <c r="B10" s="18"/>
      <c r="C10" s="19"/>
      <c r="D10" s="20"/>
      <c r="E10" s="20"/>
      <c r="F10" s="20"/>
      <c r="G10" s="21"/>
      <c r="H10" s="22" t="s">
        <v>13</v>
      </c>
      <c r="I10" s="23" t="s">
        <v>14</v>
      </c>
      <c r="J10" s="23" t="s">
        <v>15</v>
      </c>
      <c r="K10" s="24" t="s">
        <v>16</v>
      </c>
    </row>
    <row r="11" s="16" customFormat="1" ht="15.75" customHeight="1">
      <c r="A11" s="25">
        <v>1</v>
      </c>
      <c r="B11" s="26"/>
      <c r="C11" s="27">
        <v>2</v>
      </c>
      <c r="D11" s="28">
        <v>3</v>
      </c>
      <c r="E11" s="28">
        <v>4</v>
      </c>
      <c r="F11" s="28">
        <v>5</v>
      </c>
      <c r="G11" s="29">
        <v>6</v>
      </c>
      <c r="H11" s="26" t="s">
        <v>17</v>
      </c>
      <c r="I11" s="27" t="s">
        <v>18</v>
      </c>
      <c r="J11" s="27" t="s">
        <v>19</v>
      </c>
      <c r="K11" s="30" t="s">
        <v>20</v>
      </c>
    </row>
    <row r="12" s="16" customFormat="1" ht="24" customHeight="1">
      <c r="A12" s="31"/>
      <c r="B12" s="32"/>
      <c r="C12" s="33" t="s">
        <v>21</v>
      </c>
      <c r="D12" s="34"/>
      <c r="E12" s="34"/>
      <c r="F12" s="34"/>
      <c r="G12" s="35"/>
      <c r="H12" s="32"/>
      <c r="I12" s="33"/>
      <c r="J12" s="33"/>
      <c r="K12" s="36"/>
    </row>
    <row r="13" s="16" customFormat="1" ht="15.75" customHeight="1">
      <c r="A13" s="37" t="s">
        <v>22</v>
      </c>
      <c r="B13" s="38"/>
      <c r="C13" s="39" t="s">
        <v>23</v>
      </c>
      <c r="D13" s="40">
        <f>SUM(D14:D16)</f>
        <v>12509105.169999998</v>
      </c>
      <c r="E13" s="40">
        <f>SUM(E14:E16)</f>
        <v>25197692</v>
      </c>
      <c r="F13" s="41">
        <f t="shared" ref="F13:G13" si="0">SUM(F14:F16)</f>
        <v>15274846</v>
      </c>
      <c r="G13" s="42">
        <f t="shared" si="0"/>
        <v>10722334.130000001</v>
      </c>
      <c r="H13" s="43">
        <f t="shared" ref="H13:H76" si="1">G13/E13*100</f>
        <v>42.552842260314954</v>
      </c>
      <c r="I13" s="44">
        <f t="shared" ref="I13:I76" si="2">G13/F13*100</f>
        <v>70.19602115792199</v>
      </c>
      <c r="J13" s="45">
        <f t="shared" ref="J13:J76" si="3">G13-D13</f>
        <v>-1786771.0399999972</v>
      </c>
      <c r="K13" s="46">
        <f t="shared" ref="K13:K76" si="4">G13/D13*100</f>
        <v>85.716236167834552</v>
      </c>
    </row>
    <row r="14" ht="48">
      <c r="A14" s="47" t="s">
        <v>24</v>
      </c>
      <c r="B14" s="48" t="s">
        <v>24</v>
      </c>
      <c r="C14" s="49" t="s">
        <v>25</v>
      </c>
      <c r="D14" s="50">
        <v>10749832.789999999</v>
      </c>
      <c r="E14" s="50">
        <v>20730700</v>
      </c>
      <c r="F14" s="51">
        <v>12695900</v>
      </c>
      <c r="G14" s="52">
        <v>9319588.9700000007</v>
      </c>
      <c r="H14" s="53">
        <f t="shared" si="1"/>
        <v>44.955495810561153</v>
      </c>
      <c r="I14" s="54">
        <f t="shared" si="2"/>
        <v>73.406288408068747</v>
      </c>
      <c r="J14" s="55">
        <f t="shared" si="3"/>
        <v>-1430243.8199999984</v>
      </c>
      <c r="K14" s="56">
        <f t="shared" si="4"/>
        <v>86.695199377143069</v>
      </c>
    </row>
    <row r="15" ht="48">
      <c r="A15" s="57" t="s">
        <v>26</v>
      </c>
      <c r="B15" s="58" t="s">
        <v>26</v>
      </c>
      <c r="C15" s="59" t="s">
        <v>27</v>
      </c>
      <c r="D15" s="60">
        <v>1411650.8799999999</v>
      </c>
      <c r="E15" s="60">
        <v>3460992</v>
      </c>
      <c r="F15" s="61">
        <v>2215946</v>
      </c>
      <c r="G15" s="62">
        <v>1374432.78</v>
      </c>
      <c r="H15" s="63">
        <f t="shared" si="1"/>
        <v>39.712105084322644</v>
      </c>
      <c r="I15" s="64">
        <f t="shared" si="2"/>
        <v>62.024651322730797</v>
      </c>
      <c r="J15" s="65">
        <f t="shared" si="3"/>
        <v>-37218.09999999986</v>
      </c>
      <c r="K15" s="66">
        <f t="shared" si="4"/>
        <v>97.363505344890953</v>
      </c>
    </row>
    <row r="16" ht="48">
      <c r="A16" s="67" t="s">
        <v>28</v>
      </c>
      <c r="B16" s="68" t="s">
        <v>28</v>
      </c>
      <c r="C16" s="69" t="s">
        <v>29</v>
      </c>
      <c r="D16" s="70">
        <v>347621.5</v>
      </c>
      <c r="E16" s="70">
        <v>1006000</v>
      </c>
      <c r="F16" s="71">
        <v>363000</v>
      </c>
      <c r="G16" s="72">
        <v>28312.380000000001</v>
      </c>
      <c r="H16" s="73">
        <f t="shared" si="1"/>
        <v>2.8143518886679919</v>
      </c>
      <c r="I16" s="74">
        <f t="shared" si="2"/>
        <v>7.7995537190082649</v>
      </c>
      <c r="J16" s="75">
        <f t="shared" si="3"/>
        <v>-319309.12</v>
      </c>
      <c r="K16" s="76">
        <f t="shared" si="4"/>
        <v>8.1445998017959198</v>
      </c>
    </row>
    <row r="17" ht="13.5">
      <c r="A17" s="77">
        <v>1000</v>
      </c>
      <c r="B17" s="78"/>
      <c r="C17" s="39" t="s">
        <v>30</v>
      </c>
      <c r="D17" s="79">
        <f>SUM(D18:D32)</f>
        <v>73003742.819999978</v>
      </c>
      <c r="E17" s="79">
        <f>SUM(E18:E32)</f>
        <v>148772391.47999999</v>
      </c>
      <c r="F17" s="80">
        <f>SUM(F18:F32)</f>
        <v>96268334.140000001</v>
      </c>
      <c r="G17" s="81">
        <f>SUM(G18:G32)</f>
        <v>65010155.93999999</v>
      </c>
      <c r="H17" s="43">
        <f t="shared" si="1"/>
        <v>43.69772865332984</v>
      </c>
      <c r="I17" s="44">
        <f t="shared" si="2"/>
        <v>67.530155705673451</v>
      </c>
      <c r="J17" s="45">
        <f t="shared" si="3"/>
        <v>-7993586.8799999878</v>
      </c>
      <c r="K17" s="46">
        <f t="shared" si="4"/>
        <v>89.050442386619551</v>
      </c>
    </row>
    <row r="18" ht="48">
      <c r="A18" s="82" t="s">
        <v>31</v>
      </c>
      <c r="B18" s="83">
        <v>1010</v>
      </c>
      <c r="C18" s="49" t="s">
        <v>32</v>
      </c>
      <c r="D18" s="50">
        <v>12773299.039999999</v>
      </c>
      <c r="E18" s="50">
        <v>27076029</v>
      </c>
      <c r="F18" s="51">
        <v>17163669.66</v>
      </c>
      <c r="G18" s="52">
        <v>10392222.9</v>
      </c>
      <c r="H18" s="53">
        <f t="shared" si="1"/>
        <v>38.38163602203263</v>
      </c>
      <c r="I18" s="54">
        <f t="shared" si="2"/>
        <v>60.54779138647207</v>
      </c>
      <c r="J18" s="55">
        <f t="shared" si="3"/>
        <v>-2381076.1399999987</v>
      </c>
      <c r="K18" s="56">
        <f t="shared" si="4"/>
        <v>81.358957207972807</v>
      </c>
    </row>
    <row r="19" s="1" customFormat="1" ht="24">
      <c r="A19" s="84" t="s">
        <v>33</v>
      </c>
      <c r="B19" s="85">
        <v>1021</v>
      </c>
      <c r="C19" s="59" t="s">
        <v>34</v>
      </c>
      <c r="D19" s="60">
        <v>11729829.34</v>
      </c>
      <c r="E19" s="60">
        <v>33515228</v>
      </c>
      <c r="F19" s="61">
        <v>22432743</v>
      </c>
      <c r="G19" s="62">
        <v>11038018.539999999</v>
      </c>
      <c r="H19" s="63">
        <f t="shared" si="1"/>
        <v>32.934338205904488</v>
      </c>
      <c r="I19" s="64">
        <f t="shared" si="2"/>
        <v>49.204943595172459</v>
      </c>
      <c r="J19" s="55">
        <f t="shared" si="3"/>
        <v>-691810.80000000075</v>
      </c>
      <c r="K19" s="56">
        <f t="shared" si="4"/>
        <v>94.102123910355189</v>
      </c>
    </row>
    <row r="20" s="1" customFormat="1" ht="24">
      <c r="A20" s="86"/>
      <c r="B20" s="85">
        <v>1031</v>
      </c>
      <c r="C20" s="59" t="s">
        <v>35</v>
      </c>
      <c r="D20" s="60">
        <v>38062056.240000002</v>
      </c>
      <c r="E20" s="60">
        <v>66587000</v>
      </c>
      <c r="F20" s="61">
        <v>41664800</v>
      </c>
      <c r="G20" s="62">
        <v>34454280.770000003</v>
      </c>
      <c r="H20" s="63">
        <f t="shared" si="1"/>
        <v>51.743254343941011</v>
      </c>
      <c r="I20" s="64">
        <f t="shared" si="2"/>
        <v>82.693978538238525</v>
      </c>
      <c r="J20" s="55">
        <f t="shared" si="3"/>
        <v>-3607775.4699999988</v>
      </c>
      <c r="K20" s="56">
        <f t="shared" si="4"/>
        <v>90.52133324786449</v>
      </c>
    </row>
    <row r="21" s="1" customFormat="1" ht="24">
      <c r="A21" s="86"/>
      <c r="B21" s="85">
        <v>1061</v>
      </c>
      <c r="C21" s="59" t="s">
        <v>34</v>
      </c>
      <c r="D21" s="60">
        <v>0</v>
      </c>
      <c r="E21" s="60">
        <v>588294</v>
      </c>
      <c r="F21" s="61">
        <v>588294</v>
      </c>
      <c r="G21" s="62">
        <v>0</v>
      </c>
      <c r="H21" s="63">
        <f t="shared" si="1"/>
        <v>0</v>
      </c>
      <c r="I21" s="64">
        <f t="shared" si="2"/>
        <v>0</v>
      </c>
      <c r="J21" s="55">
        <f t="shared" si="3"/>
        <v>0</v>
      </c>
      <c r="K21" s="56" t="e">
        <f t="shared" si="4"/>
        <v>#DIV/0!</v>
      </c>
    </row>
    <row r="22" s="1" customFormat="1" ht="36">
      <c r="A22" s="86"/>
      <c r="B22" s="85">
        <v>1200</v>
      </c>
      <c r="C22" s="59" t="s">
        <v>36</v>
      </c>
      <c r="D22" s="60">
        <v>71057.119999999995</v>
      </c>
      <c r="E22" s="60">
        <v>333100</v>
      </c>
      <c r="F22" s="61">
        <v>146180</v>
      </c>
      <c r="G22" s="62">
        <v>109161.53</v>
      </c>
      <c r="H22" s="63">
        <f t="shared" si="1"/>
        <v>32.7713989792855</v>
      </c>
      <c r="I22" s="64">
        <f t="shared" si="2"/>
        <v>74.676104802298539</v>
      </c>
      <c r="J22" s="55">
        <f t="shared" si="3"/>
        <v>38104.410000000003</v>
      </c>
      <c r="K22" s="56">
        <f t="shared" si="4"/>
        <v>153.6250413751641</v>
      </c>
    </row>
    <row r="23" s="1" customFormat="1" ht="48">
      <c r="A23" s="82"/>
      <c r="B23" s="85">
        <v>1210</v>
      </c>
      <c r="C23" s="59" t="s">
        <v>37</v>
      </c>
      <c r="D23" s="60">
        <v>106372.75</v>
      </c>
      <c r="E23" s="60">
        <v>0</v>
      </c>
      <c r="F23" s="61">
        <v>0</v>
      </c>
      <c r="G23" s="62">
        <v>0</v>
      </c>
      <c r="H23" s="63" t="e">
        <f t="shared" si="1"/>
        <v>#DIV/0!</v>
      </c>
      <c r="I23" s="64" t="e">
        <f t="shared" si="2"/>
        <v>#DIV/0!</v>
      </c>
      <c r="J23" s="55">
        <f t="shared" si="3"/>
        <v>-106372.75</v>
      </c>
      <c r="K23" s="56">
        <f t="shared" si="4"/>
        <v>0</v>
      </c>
    </row>
    <row r="24" ht="48">
      <c r="A24" s="87" t="s">
        <v>38</v>
      </c>
      <c r="B24" s="85">
        <v>1070</v>
      </c>
      <c r="C24" s="59" t="s">
        <v>39</v>
      </c>
      <c r="D24" s="60">
        <v>2267733.9700000002</v>
      </c>
      <c r="E24" s="60">
        <v>4305932</v>
      </c>
      <c r="F24" s="61">
        <v>3020601</v>
      </c>
      <c r="G24" s="62">
        <v>1828085.3600000001</v>
      </c>
      <c r="H24" s="63">
        <f t="shared" si="1"/>
        <v>42.455044807953307</v>
      </c>
      <c r="I24" s="64">
        <f t="shared" si="2"/>
        <v>60.520583817591266</v>
      </c>
      <c r="J24" s="65">
        <f t="shared" si="3"/>
        <v>-439648.6100000001</v>
      </c>
      <c r="K24" s="66">
        <f t="shared" si="4"/>
        <v>80.612866596517051</v>
      </c>
    </row>
    <row r="25" ht="48">
      <c r="A25" s="87" t="s">
        <v>40</v>
      </c>
      <c r="B25" s="85">
        <v>1080</v>
      </c>
      <c r="C25" s="59" t="s">
        <v>41</v>
      </c>
      <c r="D25" s="60">
        <v>2918535.9199999999</v>
      </c>
      <c r="E25" s="60">
        <v>4684990</v>
      </c>
      <c r="F25" s="61">
        <v>3303386</v>
      </c>
      <c r="G25" s="62">
        <v>2254734.7999999998</v>
      </c>
      <c r="H25" s="63">
        <f t="shared" si="1"/>
        <v>48.126779352784098</v>
      </c>
      <c r="I25" s="64">
        <f t="shared" si="2"/>
        <v>68.25526293324485</v>
      </c>
      <c r="J25" s="65">
        <f t="shared" si="3"/>
        <v>-663801.12000000011</v>
      </c>
      <c r="K25" s="66">
        <f t="shared" si="4"/>
        <v>77.255680992269575</v>
      </c>
    </row>
    <row r="26" hidden="1">
      <c r="A26" s="87" t="s">
        <v>42</v>
      </c>
      <c r="B26" s="85"/>
      <c r="C26" s="59" t="s">
        <v>43</v>
      </c>
      <c r="D26" s="60">
        <v>0</v>
      </c>
      <c r="E26" s="60">
        <v>0</v>
      </c>
      <c r="F26" s="61">
        <v>0</v>
      </c>
      <c r="G26" s="62">
        <v>0</v>
      </c>
      <c r="H26" s="63"/>
      <c r="I26" s="64"/>
      <c r="J26" s="65">
        <f t="shared" si="3"/>
        <v>0</v>
      </c>
      <c r="K26" s="66" t="e">
        <f t="shared" si="4"/>
        <v>#DIV/0!</v>
      </c>
    </row>
    <row r="27" s="1" customFormat="1" ht="24">
      <c r="A27" s="87"/>
      <c r="B27" s="85">
        <v>1160</v>
      </c>
      <c r="C27" s="59" t="s">
        <v>44</v>
      </c>
      <c r="D27" s="60">
        <v>504431.03000000003</v>
      </c>
      <c r="E27" s="60">
        <v>842015</v>
      </c>
      <c r="F27" s="61">
        <v>479215</v>
      </c>
      <c r="G27" s="62">
        <v>389600.96000000002</v>
      </c>
      <c r="H27" s="63">
        <f t="shared" si="1"/>
        <v>46.270073573511162</v>
      </c>
      <c r="I27" s="64">
        <f t="shared" si="2"/>
        <v>81.299825756706284</v>
      </c>
      <c r="J27" s="65">
        <f t="shared" si="3"/>
        <v>-114830.07000000001</v>
      </c>
      <c r="K27" s="66">
        <f t="shared" si="4"/>
        <v>77.235724376432586</v>
      </c>
    </row>
    <row r="28" ht="48">
      <c r="A28" s="87" t="s">
        <v>45</v>
      </c>
      <c r="B28" s="85">
        <v>1141</v>
      </c>
      <c r="C28" s="59" t="s">
        <v>46</v>
      </c>
      <c r="D28" s="60">
        <v>3914383.0699999998</v>
      </c>
      <c r="E28" s="60">
        <v>9133964</v>
      </c>
      <c r="F28" s="61">
        <v>6399451</v>
      </c>
      <c r="G28" s="62">
        <v>3909480.9100000001</v>
      </c>
      <c r="H28" s="63">
        <f t="shared" si="1"/>
        <v>42.801580014985831</v>
      </c>
      <c r="I28" s="64">
        <f t="shared" si="2"/>
        <v>61.090879670771756</v>
      </c>
      <c r="J28" s="65">
        <f t="shared" si="3"/>
        <v>-4902.1599999996834</v>
      </c>
      <c r="K28" s="66">
        <f t="shared" si="4"/>
        <v>99.874765450587347</v>
      </c>
    </row>
    <row r="29" ht="48">
      <c r="A29" s="87" t="s">
        <v>47</v>
      </c>
      <c r="B29" s="85">
        <v>1142</v>
      </c>
      <c r="C29" s="59" t="s">
        <v>48</v>
      </c>
      <c r="D29" s="60">
        <v>18034.779999999999</v>
      </c>
      <c r="E29" s="60">
        <v>311165</v>
      </c>
      <c r="F29" s="61">
        <v>139980</v>
      </c>
      <c r="G29" s="62">
        <v>17934.799999999999</v>
      </c>
      <c r="H29" s="63">
        <f t="shared" si="1"/>
        <v>5.7637587774974692</v>
      </c>
      <c r="I29" s="64">
        <f t="shared" si="2"/>
        <v>12.812401771681669</v>
      </c>
      <c r="J29" s="65">
        <f t="shared" si="3"/>
        <v>-99.979999999999563</v>
      </c>
      <c r="K29" s="66">
        <f t="shared" si="4"/>
        <v>99.445626727911289</v>
      </c>
    </row>
    <row r="30" ht="24">
      <c r="A30" s="84" t="s">
        <v>49</v>
      </c>
      <c r="B30" s="85">
        <v>1151</v>
      </c>
      <c r="C30" s="59" t="s">
        <v>50</v>
      </c>
      <c r="D30" s="60">
        <v>126271.27</v>
      </c>
      <c r="E30" s="60">
        <v>24070</v>
      </c>
      <c r="F30" s="61">
        <v>14500</v>
      </c>
      <c r="G30" s="62">
        <v>440</v>
      </c>
      <c r="H30" s="63">
        <f t="shared" si="1"/>
        <v>1.8280016618196928</v>
      </c>
      <c r="I30" s="64">
        <f t="shared" si="2"/>
        <v>3.0344827586206895</v>
      </c>
      <c r="J30" s="88">
        <f t="shared" ref="J30:J32" si="5">G30+G31+G32-D30</f>
        <v>490364.09999999998</v>
      </c>
      <c r="K30" s="66">
        <f t="shared" si="4"/>
        <v>0.34845614524982604</v>
      </c>
    </row>
    <row r="31" s="1" customFormat="1" ht="24">
      <c r="A31" s="86"/>
      <c r="B31" s="85">
        <v>1152</v>
      </c>
      <c r="C31" s="59" t="s">
        <v>51</v>
      </c>
      <c r="D31" s="60">
        <v>158184.29999999999</v>
      </c>
      <c r="E31" s="60">
        <v>1216150</v>
      </c>
      <c r="F31" s="61">
        <v>761060</v>
      </c>
      <c r="G31" s="62">
        <v>461740.89000000001</v>
      </c>
      <c r="H31" s="63">
        <f t="shared" si="1"/>
        <v>37.967429182255479</v>
      </c>
      <c r="I31" s="64">
        <f t="shared" si="2"/>
        <v>60.67076051822459</v>
      </c>
      <c r="J31" s="88">
        <f t="shared" si="5"/>
        <v>2114300.3700000001</v>
      </c>
      <c r="K31" s="66">
        <f t="shared" si="4"/>
        <v>291.90058052537455</v>
      </c>
    </row>
    <row r="32" s="1" customFormat="1" ht="60">
      <c r="A32" s="89"/>
      <c r="B32" s="90">
        <v>1154</v>
      </c>
      <c r="C32" s="91" t="s">
        <v>52</v>
      </c>
      <c r="D32" s="92">
        <v>353553.98999999999</v>
      </c>
      <c r="E32" s="92">
        <v>154454.48000000001</v>
      </c>
      <c r="F32" s="93">
        <v>154454.48000000001</v>
      </c>
      <c r="G32" s="94">
        <v>154454.48000000001</v>
      </c>
      <c r="H32" s="95">
        <f t="shared" si="1"/>
        <v>100</v>
      </c>
      <c r="I32" s="96">
        <f t="shared" si="2"/>
        <v>100</v>
      </c>
      <c r="J32" s="88">
        <f t="shared" si="5"/>
        <v>3048275.0599999996</v>
      </c>
      <c r="K32" s="66">
        <f t="shared" si="4"/>
        <v>43.686250012338995</v>
      </c>
    </row>
    <row r="33" s="97" customFormat="1" ht="13.5">
      <c r="A33" s="77">
        <v>2000</v>
      </c>
      <c r="B33" s="78"/>
      <c r="C33" s="39" t="s">
        <v>53</v>
      </c>
      <c r="D33" s="98">
        <f>SUM(D34:D36)</f>
        <v>2298353.2800000003</v>
      </c>
      <c r="E33" s="98">
        <f t="shared" ref="E33:G33" si="6">SUM(E34:E36)</f>
        <v>2728350</v>
      </c>
      <c r="F33" s="99">
        <f t="shared" si="6"/>
        <v>2388350</v>
      </c>
      <c r="G33" s="100">
        <f t="shared" si="6"/>
        <v>1656289.3</v>
      </c>
      <c r="H33" s="43">
        <f t="shared" si="1"/>
        <v>60.70662854839005</v>
      </c>
      <c r="I33" s="44">
        <f t="shared" si="2"/>
        <v>69.348684238072309</v>
      </c>
      <c r="J33" s="101">
        <f t="shared" ref="J33:J36" si="7">G33-D33</f>
        <v>-642063.98000000021</v>
      </c>
      <c r="K33" s="102">
        <f t="shared" si="4"/>
        <v>72.06417370266071</v>
      </c>
    </row>
    <row r="34" s="1" customFormat="1" ht="25.5">
      <c r="A34" s="87">
        <v>2010</v>
      </c>
      <c r="B34" s="85">
        <v>2010</v>
      </c>
      <c r="C34" s="59" t="s">
        <v>54</v>
      </c>
      <c r="D34" s="60">
        <v>1520266.6200000001</v>
      </c>
      <c r="E34" s="60">
        <v>1835350</v>
      </c>
      <c r="F34" s="61">
        <v>1785350</v>
      </c>
      <c r="G34" s="62">
        <v>1591085.27</v>
      </c>
      <c r="H34" s="63">
        <f t="shared" si="1"/>
        <v>86.691109052769235</v>
      </c>
      <c r="I34" s="64">
        <f t="shared" si="2"/>
        <v>89.118955386898918</v>
      </c>
      <c r="J34" s="65">
        <f t="shared" si="7"/>
        <v>70818.649999999907</v>
      </c>
      <c r="K34" s="66">
        <f t="shared" si="4"/>
        <v>104.65830460712213</v>
      </c>
    </row>
    <row r="35" s="1" customFormat="1" ht="24">
      <c r="A35" s="87">
        <v>2111</v>
      </c>
      <c r="B35" s="85">
        <v>2111</v>
      </c>
      <c r="C35" s="59" t="s">
        <v>55</v>
      </c>
      <c r="D35" s="60">
        <v>198990.67999999999</v>
      </c>
      <c r="E35" s="60">
        <v>893000</v>
      </c>
      <c r="F35" s="61">
        <v>603000</v>
      </c>
      <c r="G35" s="62">
        <v>65204.029999999999</v>
      </c>
      <c r="H35" s="63">
        <f t="shared" si="1"/>
        <v>7.3016830907054864</v>
      </c>
      <c r="I35" s="64">
        <f t="shared" si="2"/>
        <v>10.813271973466003</v>
      </c>
      <c r="J35" s="65">
        <f t="shared" si="7"/>
        <v>-133786.64999999999</v>
      </c>
      <c r="K35" s="66">
        <f t="shared" si="4"/>
        <v>32.767378854125226</v>
      </c>
    </row>
    <row r="36" s="1" customFormat="1" ht="24">
      <c r="A36" s="103">
        <v>2144</v>
      </c>
      <c r="B36" s="90">
        <v>2144</v>
      </c>
      <c r="C36" s="59" t="s">
        <v>56</v>
      </c>
      <c r="D36" s="92">
        <v>579095.97999999998</v>
      </c>
      <c r="E36" s="92">
        <v>0</v>
      </c>
      <c r="F36" s="93">
        <v>0</v>
      </c>
      <c r="G36" s="94">
        <v>0</v>
      </c>
      <c r="H36" s="63" t="e">
        <f t="shared" si="1"/>
        <v>#DIV/0!</v>
      </c>
      <c r="I36" s="64" t="e">
        <f t="shared" si="2"/>
        <v>#DIV/0!</v>
      </c>
      <c r="J36" s="65">
        <f t="shared" si="7"/>
        <v>-579095.97999999998</v>
      </c>
      <c r="K36" s="66">
        <f t="shared" si="4"/>
        <v>0</v>
      </c>
    </row>
    <row r="37" s="97" customFormat="1">
      <c r="A37" s="104">
        <v>3000</v>
      </c>
      <c r="B37" s="105"/>
      <c r="C37" s="106" t="s">
        <v>57</v>
      </c>
      <c r="D37" s="107">
        <f>SUM(D38:D46)</f>
        <v>6427051.3700000001</v>
      </c>
      <c r="E37" s="107">
        <f>SUM(E38:E46)</f>
        <v>14449216</v>
      </c>
      <c r="F37" s="108">
        <f>SUM(F38:F46)</f>
        <v>9067080</v>
      </c>
      <c r="G37" s="109">
        <f>SUM(G38:G46)</f>
        <v>6538279.6600000001</v>
      </c>
      <c r="H37" s="110">
        <f t="shared" si="1"/>
        <v>45.250065193848584</v>
      </c>
      <c r="I37" s="111">
        <f t="shared" si="2"/>
        <v>72.110091231135058</v>
      </c>
      <c r="J37" s="112">
        <f t="shared" si="3"/>
        <v>111228.29000000004</v>
      </c>
      <c r="K37" s="113">
        <f t="shared" si="4"/>
        <v>101.73062705736551</v>
      </c>
    </row>
    <row r="38" s="97" customFormat="1" ht="24">
      <c r="A38" s="87">
        <v>3032</v>
      </c>
      <c r="B38" s="114">
        <v>3032</v>
      </c>
      <c r="C38" s="59" t="s">
        <v>58</v>
      </c>
      <c r="D38" s="60">
        <v>68258.970000000001</v>
      </c>
      <c r="E38" s="60">
        <v>0</v>
      </c>
      <c r="F38" s="61">
        <v>0</v>
      </c>
      <c r="G38" s="62">
        <v>0</v>
      </c>
      <c r="H38" s="63" t="e">
        <f t="shared" si="1"/>
        <v>#DIV/0!</v>
      </c>
      <c r="I38" s="64" t="e">
        <f t="shared" si="2"/>
        <v>#DIV/0!</v>
      </c>
      <c r="J38" s="55">
        <f t="shared" si="3"/>
        <v>-68258.970000000001</v>
      </c>
      <c r="K38" s="56">
        <f t="shared" si="4"/>
        <v>0</v>
      </c>
    </row>
    <row r="39" s="97" customFormat="1" ht="24">
      <c r="A39" s="87">
        <v>3035</v>
      </c>
      <c r="B39" s="114">
        <v>3035</v>
      </c>
      <c r="C39" s="59" t="s">
        <v>59</v>
      </c>
      <c r="D39" s="60">
        <v>14598.879999999999</v>
      </c>
      <c r="E39" s="60">
        <v>0</v>
      </c>
      <c r="F39" s="61">
        <v>0</v>
      </c>
      <c r="G39" s="62">
        <v>0</v>
      </c>
      <c r="H39" s="63" t="e">
        <f t="shared" si="1"/>
        <v>#DIV/0!</v>
      </c>
      <c r="I39" s="64" t="e">
        <f t="shared" si="2"/>
        <v>#DIV/0!</v>
      </c>
      <c r="J39" s="55">
        <f t="shared" si="3"/>
        <v>-14598.879999999999</v>
      </c>
      <c r="K39" s="56">
        <f t="shared" si="4"/>
        <v>0</v>
      </c>
    </row>
    <row r="40" s="97" customFormat="1" ht="24">
      <c r="A40" s="87">
        <v>3050</v>
      </c>
      <c r="B40" s="114">
        <v>3050</v>
      </c>
      <c r="C40" s="59" t="s">
        <v>60</v>
      </c>
      <c r="D40" s="60">
        <v>1089.4300000000001</v>
      </c>
      <c r="E40" s="60">
        <v>39400</v>
      </c>
      <c r="F40" s="61">
        <v>18600</v>
      </c>
      <c r="G40" s="62">
        <v>0</v>
      </c>
      <c r="H40" s="63">
        <f t="shared" si="1"/>
        <v>0</v>
      </c>
      <c r="I40" s="64">
        <f t="shared" si="2"/>
        <v>0</v>
      </c>
      <c r="J40" s="55">
        <f t="shared" si="3"/>
        <v>-1089.4300000000001</v>
      </c>
      <c r="K40" s="56">
        <f t="shared" si="4"/>
        <v>0</v>
      </c>
    </row>
    <row r="41" ht="48">
      <c r="A41" s="82" t="s">
        <v>61</v>
      </c>
      <c r="B41" s="115">
        <v>3104</v>
      </c>
      <c r="C41" s="49" t="s">
        <v>62</v>
      </c>
      <c r="D41" s="50">
        <v>4908285.4000000004</v>
      </c>
      <c r="E41" s="50">
        <v>11145816</v>
      </c>
      <c r="F41" s="51">
        <v>6634050</v>
      </c>
      <c r="G41" s="52">
        <v>5032125.1200000001</v>
      </c>
      <c r="H41" s="63">
        <f t="shared" si="1"/>
        <v>45.14810867145124</v>
      </c>
      <c r="I41" s="64">
        <f t="shared" si="2"/>
        <v>75.852987541547023</v>
      </c>
      <c r="J41" s="55">
        <f t="shared" si="3"/>
        <v>123839.71999999974</v>
      </c>
      <c r="K41" s="56">
        <f t="shared" si="4"/>
        <v>102.52307496218536</v>
      </c>
    </row>
    <row r="42" ht="48">
      <c r="A42" s="87" t="s">
        <v>63</v>
      </c>
      <c r="B42" s="85">
        <v>3121</v>
      </c>
      <c r="C42" s="59" t="s">
        <v>64</v>
      </c>
      <c r="D42" s="60">
        <v>876062.31000000006</v>
      </c>
      <c r="E42" s="60">
        <v>1900000</v>
      </c>
      <c r="F42" s="61">
        <v>1199430</v>
      </c>
      <c r="G42" s="62">
        <v>842487.18000000005</v>
      </c>
      <c r="H42" s="63">
        <f t="shared" si="1"/>
        <v>44.341430526315797</v>
      </c>
      <c r="I42" s="64">
        <f t="shared" si="2"/>
        <v>70.240629298916986</v>
      </c>
      <c r="J42" s="65">
        <f t="shared" si="3"/>
        <v>-33575.130000000005</v>
      </c>
      <c r="K42" s="56">
        <f t="shared" si="4"/>
        <v>96.167495209330482</v>
      </c>
    </row>
    <row r="43" s="1" customFormat="1" ht="48">
      <c r="A43" s="84">
        <v>3160</v>
      </c>
      <c r="B43" s="116">
        <v>3160</v>
      </c>
      <c r="C43" s="59" t="s">
        <v>65</v>
      </c>
      <c r="D43" s="70">
        <v>90449.220000000001</v>
      </c>
      <c r="E43" s="70">
        <v>200000</v>
      </c>
      <c r="F43" s="71">
        <v>95000</v>
      </c>
      <c r="G43" s="72">
        <v>77233.479999999996</v>
      </c>
      <c r="H43" s="63">
        <f t="shared" si="1"/>
        <v>38.61674</v>
      </c>
      <c r="I43" s="64">
        <f t="shared" si="2"/>
        <v>81.298399999999987</v>
      </c>
      <c r="J43" s="65">
        <f t="shared" si="3"/>
        <v>-13215.740000000005</v>
      </c>
      <c r="K43" s="56">
        <f t="shared" si="4"/>
        <v>85.388773944098133</v>
      </c>
    </row>
    <row r="44" s="1" customFormat="1" ht="48">
      <c r="A44" s="84">
        <v>3180</v>
      </c>
      <c r="B44" s="116">
        <v>3180</v>
      </c>
      <c r="C44" s="59" t="s">
        <v>66</v>
      </c>
      <c r="D44" s="70">
        <v>75936.070000000007</v>
      </c>
      <c r="E44" s="70">
        <v>11000</v>
      </c>
      <c r="F44" s="71">
        <v>11000</v>
      </c>
      <c r="G44" s="72">
        <v>11000</v>
      </c>
      <c r="H44" s="63">
        <f t="shared" si="1"/>
        <v>100</v>
      </c>
      <c r="I44" s="64">
        <f t="shared" si="2"/>
        <v>100</v>
      </c>
      <c r="J44" s="65">
        <f t="shared" si="3"/>
        <v>-64936.070000000007</v>
      </c>
      <c r="K44" s="56">
        <f t="shared" si="4"/>
        <v>14.48586949522144</v>
      </c>
    </row>
    <row r="45" s="1" customFormat="1" ht="36">
      <c r="A45" s="84">
        <v>3192</v>
      </c>
      <c r="B45" s="116">
        <v>3192</v>
      </c>
      <c r="C45" s="59" t="s">
        <v>67</v>
      </c>
      <c r="D45" s="70">
        <v>35601.089999999997</v>
      </c>
      <c r="E45" s="70">
        <v>103000</v>
      </c>
      <c r="F45" s="71">
        <v>59000</v>
      </c>
      <c r="G45" s="72">
        <v>50113.879999999997</v>
      </c>
      <c r="H45" s="63">
        <f t="shared" si="1"/>
        <v>48.65425242718446</v>
      </c>
      <c r="I45" s="64">
        <f t="shared" si="2"/>
        <v>84.938779661016952</v>
      </c>
      <c r="J45" s="65">
        <f t="shared" si="3"/>
        <v>14512.790000000001</v>
      </c>
      <c r="K45" s="56">
        <f t="shared" si="4"/>
        <v>140.76501590260301</v>
      </c>
    </row>
    <row r="46" ht="48">
      <c r="A46" s="84" t="s">
        <v>68</v>
      </c>
      <c r="B46" s="116">
        <v>3242</v>
      </c>
      <c r="C46" s="69" t="s">
        <v>69</v>
      </c>
      <c r="D46" s="70">
        <v>356770</v>
      </c>
      <c r="E46" s="70">
        <v>1050000</v>
      </c>
      <c r="F46" s="71">
        <v>1050000</v>
      </c>
      <c r="G46" s="72">
        <v>525320</v>
      </c>
      <c r="H46" s="63">
        <f t="shared" si="1"/>
        <v>50.030476190476193</v>
      </c>
      <c r="I46" s="64">
        <f t="shared" si="2"/>
        <v>50.030476190476193</v>
      </c>
      <c r="J46" s="65">
        <f t="shared" si="3"/>
        <v>168550</v>
      </c>
      <c r="K46" s="76">
        <f t="shared" si="4"/>
        <v>147.24332202819744</v>
      </c>
    </row>
    <row r="47" s="97" customFormat="1" ht="13.5">
      <c r="A47" s="77">
        <v>4000</v>
      </c>
      <c r="B47" s="78"/>
      <c r="C47" s="39" t="s">
        <v>70</v>
      </c>
      <c r="D47" s="98">
        <f>SUM(D48:D52)</f>
        <v>7645854.6299999999</v>
      </c>
      <c r="E47" s="98">
        <f>SUM(E48:E52)</f>
        <v>17549103</v>
      </c>
      <c r="F47" s="99">
        <f t="shared" ref="F47:G47" si="8">SUM(F48:F52)</f>
        <v>12125730</v>
      </c>
      <c r="G47" s="100">
        <f t="shared" si="8"/>
        <v>6316488.5700000003</v>
      </c>
      <c r="H47" s="43">
        <f t="shared" si="1"/>
        <v>35.993227517098738</v>
      </c>
      <c r="I47" s="44">
        <f t="shared" si="2"/>
        <v>52.091614855353043</v>
      </c>
      <c r="J47" s="45">
        <f t="shared" si="3"/>
        <v>-1329366.0599999996</v>
      </c>
      <c r="K47" s="46">
        <f t="shared" si="4"/>
        <v>82.613244374487934</v>
      </c>
    </row>
    <row r="48" ht="48">
      <c r="A48" s="47" t="s">
        <v>71</v>
      </c>
      <c r="B48" s="83">
        <v>4030</v>
      </c>
      <c r="C48" s="49" t="s">
        <v>72</v>
      </c>
      <c r="D48" s="50">
        <v>2211093.2400000002</v>
      </c>
      <c r="E48" s="50">
        <v>4481680</v>
      </c>
      <c r="F48" s="51">
        <v>3154280</v>
      </c>
      <c r="G48" s="52">
        <v>1768105.6299999999</v>
      </c>
      <c r="H48" s="53">
        <f t="shared" si="1"/>
        <v>39.451849083379443</v>
      </c>
      <c r="I48" s="54">
        <f t="shared" si="2"/>
        <v>56.054174962273486</v>
      </c>
      <c r="J48" s="55">
        <f t="shared" si="3"/>
        <v>-442987.61000000034</v>
      </c>
      <c r="K48" s="56">
        <f t="shared" si="4"/>
        <v>79.965222543034855</v>
      </c>
    </row>
    <row r="49" ht="48">
      <c r="A49" s="57" t="s">
        <v>73</v>
      </c>
      <c r="B49" s="85">
        <v>4040</v>
      </c>
      <c r="C49" s="59" t="s">
        <v>74</v>
      </c>
      <c r="D49" s="60">
        <v>299512.85999999999</v>
      </c>
      <c r="E49" s="60">
        <v>590794</v>
      </c>
      <c r="F49" s="61">
        <v>415900</v>
      </c>
      <c r="G49" s="62">
        <v>224685.09</v>
      </c>
      <c r="H49" s="63">
        <f t="shared" si="1"/>
        <v>38.031037891380073</v>
      </c>
      <c r="I49" s="64">
        <f t="shared" si="2"/>
        <v>54.023825438807407</v>
      </c>
      <c r="J49" s="65">
        <f t="shared" si="3"/>
        <v>-74827.76999999999</v>
      </c>
      <c r="K49" s="66">
        <f t="shared" si="4"/>
        <v>75.016842348605678</v>
      </c>
    </row>
    <row r="50" ht="48">
      <c r="A50" s="57" t="s">
        <v>75</v>
      </c>
      <c r="B50" s="85">
        <v>4060</v>
      </c>
      <c r="C50" s="59" t="s">
        <v>76</v>
      </c>
      <c r="D50" s="60">
        <v>4486651.9100000001</v>
      </c>
      <c r="E50" s="60">
        <v>10339379</v>
      </c>
      <c r="F50" s="61">
        <v>7332450</v>
      </c>
      <c r="G50" s="62">
        <v>3935931.9399999999</v>
      </c>
      <c r="H50" s="63">
        <f t="shared" si="1"/>
        <v>38.067392055170821</v>
      </c>
      <c r="I50" s="64">
        <f t="shared" si="2"/>
        <v>53.67826497282627</v>
      </c>
      <c r="J50" s="65">
        <f t="shared" si="3"/>
        <v>-550719.9700000002</v>
      </c>
      <c r="K50" s="66">
        <f t="shared" si="4"/>
        <v>87.725368915459285</v>
      </c>
    </row>
    <row r="51" ht="48">
      <c r="A51" s="57" t="s">
        <v>77</v>
      </c>
      <c r="B51" s="85">
        <v>4081</v>
      </c>
      <c r="C51" s="59" t="s">
        <v>78</v>
      </c>
      <c r="D51" s="60">
        <v>479476.82000000001</v>
      </c>
      <c r="E51" s="60">
        <v>1145120</v>
      </c>
      <c r="F51" s="61">
        <v>653100</v>
      </c>
      <c r="G51" s="62">
        <v>329435.90999999997</v>
      </c>
      <c r="H51" s="63">
        <f t="shared" si="1"/>
        <v>28.768680138326115</v>
      </c>
      <c r="I51" s="64">
        <f t="shared" si="2"/>
        <v>50.441878732200273</v>
      </c>
      <c r="J51" s="65">
        <f t="shared" si="3"/>
        <v>-150040.91000000003</v>
      </c>
      <c r="K51" s="66">
        <f t="shared" si="4"/>
        <v>68.707369419860584</v>
      </c>
    </row>
    <row r="52" ht="48">
      <c r="A52" s="67" t="s">
        <v>79</v>
      </c>
      <c r="B52" s="116">
        <v>4082</v>
      </c>
      <c r="C52" s="69" t="s">
        <v>80</v>
      </c>
      <c r="D52" s="70">
        <v>169119.79999999999</v>
      </c>
      <c r="E52" s="70">
        <v>992130</v>
      </c>
      <c r="F52" s="71">
        <v>570000</v>
      </c>
      <c r="G52" s="72">
        <v>58330</v>
      </c>
      <c r="H52" s="73">
        <f t="shared" si="1"/>
        <v>5.8792698537490047</v>
      </c>
      <c r="I52" s="74">
        <f t="shared" si="2"/>
        <v>10.233333333333333</v>
      </c>
      <c r="J52" s="75">
        <f t="shared" si="3"/>
        <v>-110789.79999999999</v>
      </c>
      <c r="K52" s="76">
        <f t="shared" si="4"/>
        <v>34.490343531626692</v>
      </c>
    </row>
    <row r="53" s="97" customFormat="1" ht="13.5">
      <c r="A53" s="77">
        <v>5000</v>
      </c>
      <c r="B53" s="78"/>
      <c r="C53" s="39" t="s">
        <v>81</v>
      </c>
      <c r="D53" s="98">
        <f>SUM(D54:D56)</f>
        <v>925356.02000000002</v>
      </c>
      <c r="E53" s="98">
        <f>SUM(E54:E56)</f>
        <v>2640152</v>
      </c>
      <c r="F53" s="99">
        <f t="shared" ref="F53:G53" si="9">SUM(F54:F56)</f>
        <v>1793518</v>
      </c>
      <c r="G53" s="100">
        <f t="shared" si="9"/>
        <v>793368.27000000002</v>
      </c>
      <c r="H53" s="43">
        <f t="shared" si="1"/>
        <v>30.050098251918829</v>
      </c>
      <c r="I53" s="44">
        <f t="shared" si="2"/>
        <v>44.235311270921173</v>
      </c>
      <c r="J53" s="45">
        <f t="shared" si="3"/>
        <v>-131987.75</v>
      </c>
      <c r="K53" s="46">
        <f t="shared" si="4"/>
        <v>85.736543865570795</v>
      </c>
    </row>
    <row r="54" ht="48">
      <c r="A54" s="47" t="s">
        <v>82</v>
      </c>
      <c r="B54" s="83">
        <v>5011</v>
      </c>
      <c r="C54" s="49" t="s">
        <v>83</v>
      </c>
      <c r="D54" s="50">
        <v>24597.5</v>
      </c>
      <c r="E54" s="50">
        <v>75000</v>
      </c>
      <c r="F54" s="51">
        <v>29500</v>
      </c>
      <c r="G54" s="52">
        <v>6101.5</v>
      </c>
      <c r="H54" s="53">
        <f t="shared" si="1"/>
        <v>8.1353333333333335</v>
      </c>
      <c r="I54" s="54">
        <f t="shared" si="2"/>
        <v>20.683050847457626</v>
      </c>
      <c r="J54" s="55">
        <f t="shared" si="3"/>
        <v>-18496</v>
      </c>
      <c r="K54" s="56">
        <f t="shared" si="4"/>
        <v>24.805366399024294</v>
      </c>
    </row>
    <row r="55" ht="48">
      <c r="A55" s="57" t="s">
        <v>84</v>
      </c>
      <c r="B55" s="85">
        <v>5012</v>
      </c>
      <c r="C55" s="59" t="s">
        <v>85</v>
      </c>
      <c r="D55" s="60">
        <v>12059.9</v>
      </c>
      <c r="E55" s="60">
        <v>70000</v>
      </c>
      <c r="F55" s="61">
        <v>33000</v>
      </c>
      <c r="G55" s="62">
        <v>2773.3899999999999</v>
      </c>
      <c r="H55" s="63">
        <f t="shared" si="1"/>
        <v>3.9619857142857144</v>
      </c>
      <c r="I55" s="64">
        <f t="shared" si="2"/>
        <v>8.4042121212121206</v>
      </c>
      <c r="J55" s="65">
        <f t="shared" si="3"/>
        <v>-9286.5100000000002</v>
      </c>
      <c r="K55" s="66">
        <f t="shared" si="4"/>
        <v>22.996791018167645</v>
      </c>
    </row>
    <row r="56" ht="48">
      <c r="A56" s="67" t="s">
        <v>86</v>
      </c>
      <c r="B56" s="116">
        <v>5031</v>
      </c>
      <c r="C56" s="69" t="s">
        <v>87</v>
      </c>
      <c r="D56" s="70">
        <v>888698.62</v>
      </c>
      <c r="E56" s="70">
        <v>2495152</v>
      </c>
      <c r="F56" s="71">
        <v>1731018</v>
      </c>
      <c r="G56" s="72">
        <v>784493.38</v>
      </c>
      <c r="H56" s="73">
        <f t="shared" si="1"/>
        <v>31.44070501516541</v>
      </c>
      <c r="I56" s="74">
        <f t="shared" si="2"/>
        <v>45.319770216138707</v>
      </c>
      <c r="J56" s="75">
        <f t="shared" si="3"/>
        <v>-104205.23999999999</v>
      </c>
      <c r="K56" s="76">
        <f t="shared" si="4"/>
        <v>88.274400606135757</v>
      </c>
    </row>
    <row r="57" s="97" customFormat="1" ht="13.5">
      <c r="A57" s="77">
        <v>6000</v>
      </c>
      <c r="B57" s="78"/>
      <c r="C57" s="39" t="s">
        <v>88</v>
      </c>
      <c r="D57" s="98">
        <f>SUM(D58:D62)</f>
        <v>4807248.6900000004</v>
      </c>
      <c r="E57" s="98">
        <f>SUM(E58:E63)</f>
        <v>11166784</v>
      </c>
      <c r="F57" s="99">
        <f>SUM(F58:F63)</f>
        <v>6477484</v>
      </c>
      <c r="G57" s="100">
        <f>SUM(G58:G63)</f>
        <v>4046874.3599999999</v>
      </c>
      <c r="H57" s="43">
        <f t="shared" si="1"/>
        <v>36.240285117004149</v>
      </c>
      <c r="I57" s="44">
        <f t="shared" si="2"/>
        <v>62.476022480333413</v>
      </c>
      <c r="J57" s="45">
        <f t="shared" si="3"/>
        <v>-760374.33000000054</v>
      </c>
      <c r="K57" s="46">
        <f t="shared" si="4"/>
        <v>84.182754439525354</v>
      </c>
    </row>
    <row r="58" ht="25.5" hidden="1">
      <c r="A58" s="47" t="s">
        <v>89</v>
      </c>
      <c r="B58" s="83">
        <v>6016</v>
      </c>
      <c r="C58" s="49" t="s">
        <v>90</v>
      </c>
      <c r="D58" s="50">
        <v>0</v>
      </c>
      <c r="E58" s="50">
        <v>0</v>
      </c>
      <c r="F58" s="51">
        <v>0</v>
      </c>
      <c r="G58" s="52">
        <v>0</v>
      </c>
      <c r="H58" s="53" t="e">
        <f t="shared" si="1"/>
        <v>#DIV/0!</v>
      </c>
      <c r="I58" s="54" t="e">
        <f t="shared" si="2"/>
        <v>#DIV/0!</v>
      </c>
      <c r="J58" s="55">
        <f t="shared" si="3"/>
        <v>0</v>
      </c>
      <c r="K58" s="66"/>
    </row>
    <row r="59" ht="48">
      <c r="A59" s="57" t="s">
        <v>91</v>
      </c>
      <c r="B59" s="85">
        <v>6020</v>
      </c>
      <c r="C59" s="59" t="s">
        <v>92</v>
      </c>
      <c r="D59" s="60">
        <v>3346032.54</v>
      </c>
      <c r="E59" s="60">
        <v>5052100</v>
      </c>
      <c r="F59" s="61">
        <v>3400000</v>
      </c>
      <c r="G59" s="62">
        <v>3232294.3700000001</v>
      </c>
      <c r="H59" s="63">
        <f t="shared" si="1"/>
        <v>63.97922388709646</v>
      </c>
      <c r="I59" s="64">
        <f t="shared" si="2"/>
        <v>95.067481470588234</v>
      </c>
      <c r="J59" s="65">
        <f t="shared" si="3"/>
        <v>-113738.16999999993</v>
      </c>
      <c r="K59" s="66">
        <f t="shared" si="4"/>
        <v>96.600805023850725</v>
      </c>
    </row>
    <row r="60" ht="48">
      <c r="A60" s="57" t="s">
        <v>93</v>
      </c>
      <c r="B60" s="85">
        <v>6030</v>
      </c>
      <c r="C60" s="59" t="s">
        <v>94</v>
      </c>
      <c r="D60" s="60">
        <v>983436.12</v>
      </c>
      <c r="E60" s="60">
        <v>3689400</v>
      </c>
      <c r="F60" s="61">
        <v>1897200</v>
      </c>
      <c r="G60" s="62">
        <v>469566.63</v>
      </c>
      <c r="H60" s="63">
        <f t="shared" si="1"/>
        <v>12.72745243128964</v>
      </c>
      <c r="I60" s="64">
        <f t="shared" si="2"/>
        <v>24.750507590132827</v>
      </c>
      <c r="J60" s="65">
        <f t="shared" si="3"/>
        <v>-513869.48999999999</v>
      </c>
      <c r="K60" s="66">
        <f t="shared" si="4"/>
        <v>47.747547649561625</v>
      </c>
    </row>
    <row r="61" ht="48">
      <c r="A61" s="57" t="s">
        <v>95</v>
      </c>
      <c r="B61" s="85">
        <v>6040</v>
      </c>
      <c r="C61" s="59" t="s">
        <v>96</v>
      </c>
      <c r="D61" s="60">
        <v>27927.34</v>
      </c>
      <c r="E61" s="60">
        <v>365284</v>
      </c>
      <c r="F61" s="61">
        <v>140284</v>
      </c>
      <c r="G61" s="62">
        <v>0</v>
      </c>
      <c r="H61" s="63">
        <f t="shared" si="1"/>
        <v>0</v>
      </c>
      <c r="I61" s="64">
        <f t="shared" si="2"/>
        <v>0</v>
      </c>
      <c r="J61" s="65">
        <f t="shared" si="3"/>
        <v>-27927.34</v>
      </c>
      <c r="K61" s="66">
        <f t="shared" si="4"/>
        <v>0</v>
      </c>
    </row>
    <row r="62" ht="60">
      <c r="A62" s="57" t="s">
        <v>97</v>
      </c>
      <c r="B62" s="85">
        <v>6071</v>
      </c>
      <c r="C62" s="59" t="s">
        <v>98</v>
      </c>
      <c r="D62" s="60">
        <v>449852.69</v>
      </c>
      <c r="E62" s="60">
        <v>2000000</v>
      </c>
      <c r="F62" s="61">
        <v>1010000</v>
      </c>
      <c r="G62" s="62">
        <v>338513.35999999999</v>
      </c>
      <c r="H62" s="63">
        <f t="shared" si="1"/>
        <v>16.925667999999998</v>
      </c>
      <c r="I62" s="64">
        <f t="shared" si="2"/>
        <v>33.516174257425739</v>
      </c>
      <c r="J62" s="65">
        <f t="shared" si="3"/>
        <v>-111339.33000000002</v>
      </c>
      <c r="K62" s="66">
        <f t="shared" si="4"/>
        <v>75.249824559235151</v>
      </c>
    </row>
    <row r="63" ht="48">
      <c r="A63" s="67" t="s">
        <v>99</v>
      </c>
      <c r="B63" s="116">
        <v>6090</v>
      </c>
      <c r="C63" s="69" t="s">
        <v>100</v>
      </c>
      <c r="D63" s="70">
        <v>0</v>
      </c>
      <c r="E63" s="70">
        <v>60000</v>
      </c>
      <c r="F63" s="71">
        <v>30000</v>
      </c>
      <c r="G63" s="72">
        <v>6500</v>
      </c>
      <c r="H63" s="73">
        <f t="shared" si="1"/>
        <v>10.833333333333334</v>
      </c>
      <c r="I63" s="74">
        <f t="shared" si="2"/>
        <v>21.666666666666668</v>
      </c>
      <c r="J63" s="75">
        <f t="shared" si="3"/>
        <v>6500</v>
      </c>
      <c r="K63" s="66" t="e">
        <f t="shared" si="4"/>
        <v>#DIV/0!</v>
      </c>
    </row>
    <row r="64" s="97" customFormat="1" ht="13.5">
      <c r="A64" s="77">
        <v>7000</v>
      </c>
      <c r="B64" s="78"/>
      <c r="C64" s="39" t="s">
        <v>101</v>
      </c>
      <c r="D64" s="98">
        <f>SUM(D65:D72)</f>
        <v>676461.98999999999</v>
      </c>
      <c r="E64" s="98">
        <f>SUM(E65:E72)</f>
        <v>4880400</v>
      </c>
      <c r="F64" s="99">
        <f t="shared" ref="F64:G64" si="10">SUM(F65:F72)</f>
        <v>3245400</v>
      </c>
      <c r="G64" s="100">
        <f t="shared" si="10"/>
        <v>582880.52000000002</v>
      </c>
      <c r="H64" s="43">
        <f t="shared" si="1"/>
        <v>11.943293992295715</v>
      </c>
      <c r="I64" s="44">
        <f t="shared" si="2"/>
        <v>17.960205829789857</v>
      </c>
      <c r="J64" s="45">
        <f t="shared" si="3"/>
        <v>-93581.469999999972</v>
      </c>
      <c r="K64" s="46">
        <f t="shared" si="4"/>
        <v>86.166041642635378</v>
      </c>
    </row>
    <row r="65">
      <c r="A65" s="47" t="s">
        <v>102</v>
      </c>
      <c r="B65" s="83">
        <v>7110</v>
      </c>
      <c r="C65" s="49" t="s">
        <v>103</v>
      </c>
      <c r="D65" s="50">
        <v>0</v>
      </c>
      <c r="E65" s="50">
        <v>0</v>
      </c>
      <c r="F65" s="51">
        <v>0</v>
      </c>
      <c r="G65" s="52">
        <v>0</v>
      </c>
      <c r="H65" s="53" t="e">
        <f t="shared" si="1"/>
        <v>#DIV/0!</v>
      </c>
      <c r="I65" s="54" t="e">
        <f t="shared" si="2"/>
        <v>#DIV/0!</v>
      </c>
      <c r="J65" s="55">
        <f t="shared" si="3"/>
        <v>0</v>
      </c>
      <c r="K65" s="66" t="e">
        <f t="shared" si="4"/>
        <v>#DIV/0!</v>
      </c>
    </row>
    <row r="66" ht="25.5">
      <c r="A66" s="82">
        <v>7350</v>
      </c>
      <c r="B66" s="115">
        <v>7350</v>
      </c>
      <c r="C66" s="49" t="s">
        <v>104</v>
      </c>
      <c r="D66" s="50">
        <v>246828.92999999999</v>
      </c>
      <c r="E66" s="50">
        <v>850000</v>
      </c>
      <c r="F66" s="51">
        <v>450000</v>
      </c>
      <c r="G66" s="52">
        <v>0</v>
      </c>
      <c r="H66" s="53">
        <f t="shared" si="1"/>
        <v>0</v>
      </c>
      <c r="I66" s="54">
        <f t="shared" si="2"/>
        <v>0</v>
      </c>
      <c r="J66" s="55">
        <f t="shared" si="3"/>
        <v>-246828.92999999999</v>
      </c>
      <c r="K66" s="66">
        <f t="shared" si="4"/>
        <v>0</v>
      </c>
    </row>
    <row r="67" s="1" customFormat="1" ht="25.5">
      <c r="A67" s="82"/>
      <c r="B67" s="115">
        <v>7351</v>
      </c>
      <c r="C67" s="49" t="s">
        <v>105</v>
      </c>
      <c r="D67" s="50"/>
      <c r="E67" s="50">
        <v>500000</v>
      </c>
      <c r="F67" s="51">
        <v>400000</v>
      </c>
      <c r="G67" s="52"/>
      <c r="H67" s="53">
        <f t="shared" si="1"/>
        <v>0</v>
      </c>
      <c r="I67" s="54">
        <f t="shared" si="2"/>
        <v>0</v>
      </c>
      <c r="J67" s="55">
        <f t="shared" si="3"/>
        <v>0</v>
      </c>
      <c r="K67" s="66" t="e">
        <f t="shared" si="4"/>
        <v>#DIV/0!</v>
      </c>
    </row>
    <row r="68" s="1" customFormat="1" ht="25.5" customHeight="1">
      <c r="A68" s="82"/>
      <c r="B68" s="115">
        <v>7390</v>
      </c>
      <c r="C68" s="49" t="s">
        <v>106</v>
      </c>
      <c r="D68" s="50"/>
      <c r="E68" s="50">
        <v>115400</v>
      </c>
      <c r="F68" s="51">
        <v>115400</v>
      </c>
      <c r="G68" s="52"/>
      <c r="H68" s="53">
        <f t="shared" si="1"/>
        <v>0</v>
      </c>
      <c r="I68" s="54">
        <f t="shared" si="2"/>
        <v>0</v>
      </c>
      <c r="J68" s="55">
        <f t="shared" si="3"/>
        <v>0</v>
      </c>
      <c r="K68" s="66" t="e">
        <f t="shared" si="4"/>
        <v>#DIV/0!</v>
      </c>
    </row>
    <row r="69">
      <c r="A69" s="57" t="s">
        <v>107</v>
      </c>
      <c r="B69" s="85">
        <v>7412</v>
      </c>
      <c r="C69" s="59" t="s">
        <v>108</v>
      </c>
      <c r="D69" s="60">
        <v>104968</v>
      </c>
      <c r="E69" s="60">
        <v>200000</v>
      </c>
      <c r="F69" s="61">
        <v>120000</v>
      </c>
      <c r="G69" s="62">
        <v>29995</v>
      </c>
      <c r="H69" s="63">
        <f t="shared" si="1"/>
        <v>14.9975</v>
      </c>
      <c r="I69" s="64">
        <f t="shared" si="2"/>
        <v>24.995833333333334</v>
      </c>
      <c r="J69" s="65">
        <f t="shared" si="3"/>
        <v>-74973</v>
      </c>
      <c r="K69" s="66">
        <f t="shared" si="4"/>
        <v>28.575375352488376</v>
      </c>
    </row>
    <row r="70" ht="25.5">
      <c r="A70" s="57" t="s">
        <v>109</v>
      </c>
      <c r="B70" s="85">
        <v>7461</v>
      </c>
      <c r="C70" s="59" t="s">
        <v>110</v>
      </c>
      <c r="D70" s="60">
        <v>316665.06</v>
      </c>
      <c r="E70" s="60">
        <v>3155000</v>
      </c>
      <c r="F70" s="61">
        <v>2100000</v>
      </c>
      <c r="G70" s="62">
        <v>552885.52000000002</v>
      </c>
      <c r="H70" s="63">
        <f t="shared" si="1"/>
        <v>17.524105229793978</v>
      </c>
      <c r="I70" s="64">
        <f t="shared" si="2"/>
        <v>26.327881904761906</v>
      </c>
      <c r="J70" s="65">
        <f t="shared" si="3"/>
        <v>236220.46000000002</v>
      </c>
      <c r="K70" s="66">
        <f t="shared" si="4"/>
        <v>174.59631321497864</v>
      </c>
    </row>
    <row r="71">
      <c r="A71" s="57" t="s">
        <v>111</v>
      </c>
      <c r="B71" s="85">
        <v>7640</v>
      </c>
      <c r="C71" s="59" t="s">
        <v>112</v>
      </c>
      <c r="D71" s="60">
        <v>0</v>
      </c>
      <c r="E71" s="60">
        <v>0</v>
      </c>
      <c r="F71" s="61">
        <v>60000</v>
      </c>
      <c r="G71" s="62">
        <v>0</v>
      </c>
      <c r="H71" s="63" t="e">
        <f t="shared" si="1"/>
        <v>#DIV/0!</v>
      </c>
      <c r="I71" s="64">
        <f t="shared" si="2"/>
        <v>0</v>
      </c>
      <c r="J71" s="65">
        <f t="shared" si="3"/>
        <v>0</v>
      </c>
      <c r="K71" s="66"/>
    </row>
    <row r="72" ht="26.25">
      <c r="A72" s="67" t="s">
        <v>113</v>
      </c>
      <c r="B72" s="116">
        <v>7680</v>
      </c>
      <c r="C72" s="69" t="s">
        <v>114</v>
      </c>
      <c r="D72" s="70">
        <v>8000</v>
      </c>
      <c r="E72" s="70">
        <v>60000</v>
      </c>
      <c r="F72" s="71">
        <v>0</v>
      </c>
      <c r="G72" s="72">
        <v>0</v>
      </c>
      <c r="H72" s="73">
        <f t="shared" si="1"/>
        <v>0</v>
      </c>
      <c r="I72" s="74" t="e">
        <f t="shared" si="2"/>
        <v>#DIV/0!</v>
      </c>
      <c r="J72" s="75">
        <f t="shared" si="3"/>
        <v>-8000</v>
      </c>
      <c r="K72" s="76"/>
    </row>
    <row r="73" s="97" customFormat="1" ht="13.5">
      <c r="A73" s="77">
        <v>8000</v>
      </c>
      <c r="B73" s="78"/>
      <c r="C73" s="39" t="s">
        <v>115</v>
      </c>
      <c r="D73" s="98">
        <f>SUM(D74:D79)</f>
        <v>1513891.1199999999</v>
      </c>
      <c r="E73" s="98">
        <f>SUM(E74:E79)</f>
        <v>5753823</v>
      </c>
      <c r="F73" s="99">
        <f t="shared" ref="F73:G73" si="11">SUM(F74:F79)</f>
        <v>4537800</v>
      </c>
      <c r="G73" s="100">
        <f t="shared" si="11"/>
        <v>1687786.2000000002</v>
      </c>
      <c r="H73" s="43">
        <f t="shared" si="1"/>
        <v>29.333300659405065</v>
      </c>
      <c r="I73" s="44">
        <f t="shared" si="2"/>
        <v>37.193930979769938</v>
      </c>
      <c r="J73" s="45">
        <f t="shared" si="3"/>
        <v>173895.08000000031</v>
      </c>
      <c r="K73" s="46">
        <f t="shared" si="4"/>
        <v>111.48663055768505</v>
      </c>
    </row>
    <row r="74" ht="25.5">
      <c r="A74" s="47" t="s">
        <v>116</v>
      </c>
      <c r="B74" s="83">
        <v>8110</v>
      </c>
      <c r="C74" s="49" t="s">
        <v>117</v>
      </c>
      <c r="D74" s="50">
        <v>43350</v>
      </c>
      <c r="E74" s="50">
        <v>63000</v>
      </c>
      <c r="F74" s="51">
        <v>63000</v>
      </c>
      <c r="G74" s="52">
        <v>15975</v>
      </c>
      <c r="H74" s="53">
        <f t="shared" si="1"/>
        <v>25.357142857142854</v>
      </c>
      <c r="I74" s="54">
        <f t="shared" si="2"/>
        <v>25.357142857142854</v>
      </c>
      <c r="J74" s="55">
        <f t="shared" si="3"/>
        <v>-27375</v>
      </c>
      <c r="K74" s="66"/>
    </row>
    <row r="75">
      <c r="A75" s="57" t="s">
        <v>118</v>
      </c>
      <c r="B75" s="85">
        <v>8130</v>
      </c>
      <c r="C75" s="59" t="s">
        <v>119</v>
      </c>
      <c r="D75" s="60">
        <v>1424221.1699999999</v>
      </c>
      <c r="E75" s="60">
        <v>3628123</v>
      </c>
      <c r="F75" s="61">
        <v>2412100</v>
      </c>
      <c r="G75" s="62">
        <v>1357993.6000000001</v>
      </c>
      <c r="H75" s="63">
        <f t="shared" si="1"/>
        <v>37.429646128314836</v>
      </c>
      <c r="I75" s="64">
        <f t="shared" si="2"/>
        <v>56.299224741926125</v>
      </c>
      <c r="J75" s="55">
        <f t="shared" si="3"/>
        <v>-66227.569999999832</v>
      </c>
      <c r="K75" s="66">
        <f t="shared" si="4"/>
        <v>95.349909733472089</v>
      </c>
    </row>
    <row r="76" s="1" customFormat="1" ht="25.5">
      <c r="A76" s="67"/>
      <c r="B76" s="116">
        <v>8220</v>
      </c>
      <c r="C76" s="59" t="s">
        <v>120</v>
      </c>
      <c r="D76" s="70">
        <v>0</v>
      </c>
      <c r="E76" s="70">
        <v>300000</v>
      </c>
      <c r="F76" s="71">
        <v>300000</v>
      </c>
      <c r="G76" s="72"/>
      <c r="H76" s="73"/>
      <c r="I76" s="74"/>
      <c r="J76" s="55"/>
      <c r="K76" s="66"/>
    </row>
    <row r="77" s="1" customFormat="1">
      <c r="A77" s="84">
        <v>8230</v>
      </c>
      <c r="B77" s="116">
        <v>8230</v>
      </c>
      <c r="C77" s="59" t="s">
        <v>121</v>
      </c>
      <c r="D77" s="70">
        <v>46319.949999999997</v>
      </c>
      <c r="E77" s="70">
        <v>545000</v>
      </c>
      <c r="F77" s="71">
        <v>545000</v>
      </c>
      <c r="G77" s="72">
        <v>313817.59999999998</v>
      </c>
      <c r="H77" s="73">
        <f t="shared" ref="H77:H116" si="12">G77/E77*100</f>
        <v>57.581211009174304</v>
      </c>
      <c r="I77" s="74">
        <f t="shared" ref="I77:I100" si="13">G77/F77*100</f>
        <v>57.581211009174304</v>
      </c>
      <c r="J77" s="55">
        <f t="shared" ref="J77:J116" si="14">G77-D77</f>
        <v>267497.64999999997</v>
      </c>
      <c r="K77" s="66"/>
    </row>
    <row r="78" s="1" customFormat="1" ht="25.5">
      <c r="A78" s="84">
        <v>8330</v>
      </c>
      <c r="B78" s="116">
        <v>8330</v>
      </c>
      <c r="C78" s="59" t="s">
        <v>122</v>
      </c>
      <c r="D78" s="70">
        <v>0</v>
      </c>
      <c r="E78" s="70">
        <v>100000</v>
      </c>
      <c r="F78" s="71">
        <v>100000</v>
      </c>
      <c r="G78" s="72">
        <v>0</v>
      </c>
      <c r="H78" s="73">
        <f t="shared" si="12"/>
        <v>0</v>
      </c>
      <c r="I78" s="74">
        <f t="shared" si="13"/>
        <v>0</v>
      </c>
      <c r="J78" s="55">
        <f t="shared" si="14"/>
        <v>0</v>
      </c>
      <c r="K78" s="66"/>
    </row>
    <row r="79" ht="13.5">
      <c r="A79" s="67" t="s">
        <v>123</v>
      </c>
      <c r="B79" s="116">
        <v>8710</v>
      </c>
      <c r="C79" s="69" t="s">
        <v>124</v>
      </c>
      <c r="D79" s="70">
        <v>0</v>
      </c>
      <c r="E79" s="70">
        <v>1117700</v>
      </c>
      <c r="F79" s="71">
        <v>1117700</v>
      </c>
      <c r="G79" s="72">
        <v>0</v>
      </c>
      <c r="H79" s="73">
        <f t="shared" si="12"/>
        <v>0</v>
      </c>
      <c r="I79" s="74">
        <f t="shared" si="13"/>
        <v>0</v>
      </c>
      <c r="J79" s="55">
        <f t="shared" si="14"/>
        <v>0</v>
      </c>
      <c r="K79" s="66"/>
    </row>
    <row r="80" s="97" customFormat="1" ht="13.5">
      <c r="A80" s="77">
        <v>9000</v>
      </c>
      <c r="B80" s="78"/>
      <c r="C80" s="39" t="s">
        <v>125</v>
      </c>
      <c r="D80" s="98">
        <f>SUM(D81:D83)</f>
        <v>1678993.46</v>
      </c>
      <c r="E80" s="98">
        <f>SUM(E81:E83)</f>
        <v>2870000</v>
      </c>
      <c r="F80" s="99">
        <f t="shared" ref="F80:G80" si="15">SUM(F81:F83)</f>
        <v>1315000</v>
      </c>
      <c r="G80" s="100">
        <f t="shared" si="15"/>
        <v>860000</v>
      </c>
      <c r="H80" s="43">
        <f t="shared" si="12"/>
        <v>29.965156794425084</v>
      </c>
      <c r="I80" s="44">
        <f t="shared" si="13"/>
        <v>65.399239543726239</v>
      </c>
      <c r="J80" s="45">
        <f t="shared" si="14"/>
        <v>-818993.45999999996</v>
      </c>
      <c r="K80" s="46">
        <f t="shared" ref="K77:K116" si="16">G80/D80*100</f>
        <v>51.221164375470529</v>
      </c>
    </row>
    <row r="81" ht="38.25" hidden="1">
      <c r="A81" s="47" t="s">
        <v>126</v>
      </c>
      <c r="B81" s="83">
        <v>9410</v>
      </c>
      <c r="C81" s="49" t="s">
        <v>127</v>
      </c>
      <c r="D81" s="50">
        <v>0</v>
      </c>
      <c r="E81" s="50">
        <v>0</v>
      </c>
      <c r="F81" s="51">
        <v>0</v>
      </c>
      <c r="G81" s="52">
        <v>0</v>
      </c>
      <c r="H81" s="53"/>
      <c r="I81" s="54"/>
      <c r="J81" s="55">
        <f t="shared" si="14"/>
        <v>0</v>
      </c>
      <c r="K81" s="56" t="e">
        <f t="shared" si="16"/>
        <v>#DIV/0!</v>
      </c>
    </row>
    <row r="82">
      <c r="A82" s="57" t="s">
        <v>128</v>
      </c>
      <c r="B82" s="85">
        <v>9770</v>
      </c>
      <c r="C82" s="59" t="s">
        <v>129</v>
      </c>
      <c r="D82" s="60">
        <v>1528993.46</v>
      </c>
      <c r="E82" s="60">
        <v>2870000</v>
      </c>
      <c r="F82" s="61">
        <v>1315000</v>
      </c>
      <c r="G82" s="62">
        <v>860000</v>
      </c>
      <c r="H82" s="63">
        <f t="shared" si="12"/>
        <v>29.965156794425084</v>
      </c>
      <c r="I82" s="64">
        <f t="shared" si="13"/>
        <v>65.399239543726239</v>
      </c>
      <c r="J82" s="65">
        <f t="shared" si="14"/>
        <v>-668993.45999999996</v>
      </c>
      <c r="K82" s="66">
        <f t="shared" si="16"/>
        <v>56.246152942995586</v>
      </c>
    </row>
    <row r="83" s="1" customFormat="1" ht="39">
      <c r="A83" s="103">
        <v>9800</v>
      </c>
      <c r="B83" s="90">
        <v>9800</v>
      </c>
      <c r="C83" s="49" t="s">
        <v>130</v>
      </c>
      <c r="D83" s="92">
        <v>150000</v>
      </c>
      <c r="E83" s="92">
        <v>0</v>
      </c>
      <c r="F83" s="93">
        <v>0</v>
      </c>
      <c r="G83" s="94">
        <v>0</v>
      </c>
      <c r="H83" s="95" t="e">
        <f t="shared" si="12"/>
        <v>#DIV/0!</v>
      </c>
      <c r="I83" s="96" t="e">
        <f t="shared" si="13"/>
        <v>#DIV/0!</v>
      </c>
      <c r="J83" s="65">
        <f t="shared" si="14"/>
        <v>-150000</v>
      </c>
      <c r="K83" s="66">
        <f t="shared" si="16"/>
        <v>0</v>
      </c>
    </row>
    <row r="84" ht="16.5">
      <c r="A84" s="117" t="s">
        <v>131</v>
      </c>
      <c r="B84" s="118"/>
      <c r="C84" s="119" t="s">
        <v>132</v>
      </c>
      <c r="D84" s="120">
        <f>D13+D17+D37+D47+D53+D57+D64+D73+D80+D33</f>
        <v>111486058.54999997</v>
      </c>
      <c r="E84" s="120">
        <f>E13+E17+E37+E47+E53+E57+E64+E73+E80+E33</f>
        <v>236007911.47999999</v>
      </c>
      <c r="F84" s="121">
        <f t="shared" ref="F84:G84" si="17">F13+F17+F37+F47+F53+F57+F64+F73+F80+F33</f>
        <v>152493542.13999999</v>
      </c>
      <c r="G84" s="122">
        <f t="shared" si="17"/>
        <v>98214456.949999973</v>
      </c>
      <c r="H84" s="123">
        <f t="shared" si="12"/>
        <v>41.614900252326059</v>
      </c>
      <c r="I84" s="124">
        <f t="shared" si="13"/>
        <v>64.405649951938344</v>
      </c>
      <c r="J84" s="125">
        <f t="shared" si="14"/>
        <v>-13271601.599999994</v>
      </c>
      <c r="K84" s="126">
        <f t="shared" si="16"/>
        <v>88.095729840473396</v>
      </c>
    </row>
    <row r="85" s="1" customFormat="1" ht="15.75">
      <c r="A85" s="127"/>
      <c r="B85" s="128"/>
      <c r="C85" s="129" t="s">
        <v>133</v>
      </c>
      <c r="D85" s="130"/>
      <c r="E85" s="130"/>
      <c r="F85" s="130"/>
      <c r="G85" s="131"/>
      <c r="H85" s="132"/>
      <c r="I85" s="133"/>
      <c r="J85" s="134"/>
      <c r="K85" s="135"/>
    </row>
    <row r="86" s="1" customFormat="1" ht="26.25">
      <c r="A86" s="136">
        <v>8831</v>
      </c>
      <c r="B86" s="137">
        <v>8831</v>
      </c>
      <c r="C86" s="138" t="s">
        <v>134</v>
      </c>
      <c r="D86" s="139">
        <v>0</v>
      </c>
      <c r="E86" s="140">
        <v>225000</v>
      </c>
      <c r="F86" s="140">
        <v>225000</v>
      </c>
      <c r="G86" s="141">
        <v>0</v>
      </c>
      <c r="H86" s="142">
        <f t="shared" si="12"/>
        <v>0</v>
      </c>
      <c r="I86" s="143"/>
      <c r="J86" s="144">
        <f t="shared" si="14"/>
        <v>0</v>
      </c>
      <c r="K86" s="145"/>
    </row>
    <row r="87" s="1" customFormat="1" ht="15.75" customHeight="1">
      <c r="A87" s="146"/>
      <c r="B87" s="146"/>
      <c r="C87" s="147" t="s">
        <v>135</v>
      </c>
      <c r="D87" s="148"/>
      <c r="E87" s="149"/>
      <c r="F87" s="149"/>
      <c r="G87" s="150"/>
      <c r="H87" s="151"/>
      <c r="I87" s="152"/>
      <c r="J87" s="153"/>
      <c r="K87" s="154"/>
    </row>
    <row r="88" s="1" customFormat="1">
      <c r="A88" s="155">
        <v>200000</v>
      </c>
      <c r="B88" s="156">
        <v>600000</v>
      </c>
      <c r="C88" s="157" t="s">
        <v>136</v>
      </c>
      <c r="D88" s="158"/>
      <c r="E88" s="159">
        <f>E89</f>
        <v>1179861.4800000004</v>
      </c>
      <c r="F88" s="159"/>
      <c r="G88" s="160">
        <f>G89</f>
        <v>-2184275.2399999993</v>
      </c>
      <c r="H88" s="161"/>
      <c r="I88" s="162"/>
      <c r="J88" s="163"/>
      <c r="K88" s="164"/>
    </row>
    <row r="89" s="1" customFormat="1">
      <c r="A89" s="165">
        <v>208000</v>
      </c>
      <c r="B89" s="166">
        <v>602000</v>
      </c>
      <c r="C89" s="167" t="s">
        <v>137</v>
      </c>
      <c r="D89" s="168"/>
      <c r="E89" s="169">
        <f>E90+E92</f>
        <v>1179861.4800000004</v>
      </c>
      <c r="F89" s="169"/>
      <c r="G89" s="170">
        <f>G90-G91+G92</f>
        <v>-2184275.2399999993</v>
      </c>
      <c r="H89" s="171"/>
      <c r="I89" s="172"/>
      <c r="J89" s="173"/>
      <c r="K89" s="174"/>
    </row>
    <row r="90" s="1" customFormat="1">
      <c r="A90" s="175">
        <v>208100</v>
      </c>
      <c r="B90" s="176">
        <v>602100</v>
      </c>
      <c r="C90" s="177" t="s">
        <v>138</v>
      </c>
      <c r="D90" s="178"/>
      <c r="E90" s="179">
        <v>7828577.4800000004</v>
      </c>
      <c r="F90" s="180"/>
      <c r="G90" s="181">
        <v>16162482.210000001</v>
      </c>
      <c r="H90" s="171"/>
      <c r="I90" s="172"/>
      <c r="J90" s="173"/>
      <c r="K90" s="174"/>
    </row>
    <row r="91" s="1" customFormat="1">
      <c r="A91" s="175"/>
      <c r="B91" s="176">
        <v>602200</v>
      </c>
      <c r="C91" s="177" t="s">
        <v>139</v>
      </c>
      <c r="D91" s="178"/>
      <c r="E91" s="180">
        <v>0</v>
      </c>
      <c r="F91" s="180"/>
      <c r="G91" s="181">
        <v>17468556.07</v>
      </c>
      <c r="H91" s="171"/>
      <c r="I91" s="172"/>
      <c r="J91" s="173"/>
      <c r="K91" s="174"/>
    </row>
    <row r="92" s="1" customFormat="1" ht="26.25">
      <c r="A92" s="175">
        <v>208400</v>
      </c>
      <c r="B92" s="176">
        <v>602400</v>
      </c>
      <c r="C92" s="177" t="s">
        <v>140</v>
      </c>
      <c r="D92" s="178"/>
      <c r="E92" s="180">
        <v>-6648716</v>
      </c>
      <c r="F92" s="180"/>
      <c r="G92" s="181">
        <v>-878201.38</v>
      </c>
      <c r="H92" s="171"/>
      <c r="I92" s="172"/>
      <c r="J92" s="173"/>
      <c r="K92" s="174"/>
    </row>
    <row r="93" s="1" customFormat="1" ht="28.5" customHeight="1">
      <c r="A93" s="182"/>
      <c r="B93" s="183"/>
      <c r="C93" s="184" t="s">
        <v>141</v>
      </c>
      <c r="D93" s="185"/>
      <c r="E93" s="185"/>
      <c r="F93" s="185"/>
      <c r="G93" s="186"/>
      <c r="H93" s="187"/>
      <c r="I93" s="188"/>
      <c r="J93" s="189"/>
      <c r="K93" s="190"/>
    </row>
    <row r="94" s="191" customFormat="1" ht="13.5">
      <c r="A94" s="37" t="s">
        <v>22</v>
      </c>
      <c r="B94" s="38"/>
      <c r="C94" s="39" t="s">
        <v>23</v>
      </c>
      <c r="D94" s="99">
        <f>D95+D96+D97</f>
        <v>340094</v>
      </c>
      <c r="E94" s="99">
        <f>E95+E96+E97</f>
        <v>2206571</v>
      </c>
      <c r="F94" s="99">
        <f t="shared" ref="F94:G94" si="18">F95+F96+F97</f>
        <v>1178285.5</v>
      </c>
      <c r="G94" s="100">
        <f t="shared" si="18"/>
        <v>2056571</v>
      </c>
      <c r="H94" s="43">
        <f t="shared" si="12"/>
        <v>93.202122206808667</v>
      </c>
      <c r="I94" s="143">
        <f t="shared" si="13"/>
        <v>174.53927761989772</v>
      </c>
      <c r="J94" s="45">
        <f t="shared" si="14"/>
        <v>1716477</v>
      </c>
      <c r="K94" s="46">
        <f t="shared" si="16"/>
        <v>604.70663992896084</v>
      </c>
    </row>
    <row r="95" ht="51">
      <c r="A95" s="47" t="s">
        <v>24</v>
      </c>
      <c r="B95" s="48" t="s">
        <v>24</v>
      </c>
      <c r="C95" s="49" t="s">
        <v>25</v>
      </c>
      <c r="D95" s="51">
        <v>278510</v>
      </c>
      <c r="E95" s="51">
        <v>150000</v>
      </c>
      <c r="F95" s="51">
        <v>150000</v>
      </c>
      <c r="G95" s="52">
        <v>0</v>
      </c>
      <c r="H95" s="161">
        <f t="shared" si="12"/>
        <v>0</v>
      </c>
      <c r="I95" s="162">
        <f t="shared" si="13"/>
        <v>0</v>
      </c>
      <c r="J95" s="192">
        <f t="shared" si="14"/>
        <v>-278510</v>
      </c>
      <c r="K95" s="193">
        <f t="shared" si="16"/>
        <v>0</v>
      </c>
    </row>
    <row r="96" ht="38.25" hidden="1">
      <c r="A96" s="57" t="s">
        <v>26</v>
      </c>
      <c r="B96" s="58" t="s">
        <v>26</v>
      </c>
      <c r="C96" s="59" t="s">
        <v>27</v>
      </c>
      <c r="D96" s="61">
        <v>0</v>
      </c>
      <c r="E96" s="61">
        <v>0</v>
      </c>
      <c r="F96" s="61">
        <v>0</v>
      </c>
      <c r="G96" s="62">
        <v>0</v>
      </c>
      <c r="H96" s="171" t="e">
        <f t="shared" si="12"/>
        <v>#DIV/0!</v>
      </c>
      <c r="I96" s="172" t="e">
        <f t="shared" si="13"/>
        <v>#DIV/0!</v>
      </c>
      <c r="J96" s="194">
        <f t="shared" si="14"/>
        <v>0</v>
      </c>
      <c r="K96" s="195" t="e">
        <f t="shared" si="16"/>
        <v>#DIV/0!</v>
      </c>
    </row>
    <row r="97" s="1" customFormat="1" ht="13.5">
      <c r="A97" s="196" t="s">
        <v>28</v>
      </c>
      <c r="B97" s="197" t="s">
        <v>28</v>
      </c>
      <c r="C97" s="91" t="s">
        <v>29</v>
      </c>
      <c r="D97" s="93">
        <v>61584</v>
      </c>
      <c r="E97" s="93">
        <v>2056571</v>
      </c>
      <c r="F97" s="93">
        <v>1028285.5</v>
      </c>
      <c r="G97" s="94">
        <v>2056571</v>
      </c>
      <c r="H97" s="198">
        <f t="shared" si="12"/>
        <v>100</v>
      </c>
      <c r="I97" s="199">
        <f t="shared" si="13"/>
        <v>200</v>
      </c>
      <c r="J97" s="200">
        <f t="shared" si="14"/>
        <v>1994987</v>
      </c>
      <c r="K97" s="201">
        <f t="shared" si="16"/>
        <v>3339.4566770589763</v>
      </c>
    </row>
    <row r="98" s="1" customFormat="1" ht="13.5">
      <c r="A98" s="77">
        <v>1000</v>
      </c>
      <c r="B98" s="78"/>
      <c r="C98" s="39" t="s">
        <v>30</v>
      </c>
      <c r="D98" s="202">
        <f>D99+D100+D104+D101+D102+D103+D105+D106+D107</f>
        <v>1124801.1200000001</v>
      </c>
      <c r="E98" s="202">
        <f>E99+E100+E104+E101+E102+E103+E105+E106+E107</f>
        <v>4188922.1499999999</v>
      </c>
      <c r="F98" s="202">
        <f t="shared" ref="F98:G98" si="19">F99+F100+F104+F101+F102+F103+F105+F106+F107</f>
        <v>2621961.0800000001</v>
      </c>
      <c r="G98" s="203">
        <f t="shared" si="19"/>
        <v>267835.35999999999</v>
      </c>
      <c r="H98" s="43">
        <f t="shared" si="12"/>
        <v>6.3938968166309795</v>
      </c>
      <c r="I98" s="204">
        <f t="shared" si="13"/>
        <v>10.215077639520109</v>
      </c>
      <c r="J98" s="205">
        <f t="shared" si="14"/>
        <v>-856965.76000000013</v>
      </c>
      <c r="K98" s="102">
        <f t="shared" si="16"/>
        <v>23.811797057954561</v>
      </c>
    </row>
    <row r="99">
      <c r="A99" s="47" t="s">
        <v>31</v>
      </c>
      <c r="B99" s="83">
        <v>1010</v>
      </c>
      <c r="C99" s="49" t="s">
        <v>32</v>
      </c>
      <c r="D99" s="51">
        <v>420344.26000000001</v>
      </c>
      <c r="E99" s="51">
        <v>1663423.48</v>
      </c>
      <c r="F99" s="51">
        <v>831711.73999999999</v>
      </c>
      <c r="G99" s="52">
        <v>109302.87</v>
      </c>
      <c r="H99" s="161">
        <f t="shared" si="12"/>
        <v>6.5709587074002345</v>
      </c>
      <c r="I99" s="206">
        <f t="shared" si="13"/>
        <v>13.141917414800469</v>
      </c>
      <c r="J99" s="192">
        <f t="shared" si="14"/>
        <v>-311041.39000000001</v>
      </c>
      <c r="K99" s="193">
        <f t="shared" si="16"/>
        <v>26.003178918156273</v>
      </c>
    </row>
    <row r="100" ht="25.5">
      <c r="A100" s="57" t="s">
        <v>33</v>
      </c>
      <c r="B100" s="85">
        <v>1021</v>
      </c>
      <c r="C100" s="59" t="s">
        <v>34</v>
      </c>
      <c r="D100" s="61">
        <v>539787.06000000006</v>
      </c>
      <c r="E100" s="61">
        <v>2308858.0299999998</v>
      </c>
      <c r="F100" s="61">
        <v>1681929.02</v>
      </c>
      <c r="G100" s="62">
        <v>138442.09</v>
      </c>
      <c r="H100" s="171">
        <f t="shared" si="12"/>
        <v>5.9961283111027841</v>
      </c>
      <c r="I100" s="207">
        <f t="shared" si="13"/>
        <v>8.2311493739492043</v>
      </c>
      <c r="J100" s="194">
        <f t="shared" si="14"/>
        <v>-401344.97000000009</v>
      </c>
      <c r="K100" s="208">
        <f t="shared" si="16"/>
        <v>25.647537753128052</v>
      </c>
    </row>
    <row r="101" s="1" customFormat="1" ht="25.5" hidden="1">
      <c r="A101" s="87">
        <v>1020</v>
      </c>
      <c r="B101" s="116">
        <v>1041</v>
      </c>
      <c r="C101" s="59" t="s">
        <v>142</v>
      </c>
      <c r="D101" s="71">
        <v>0</v>
      </c>
      <c r="E101" s="71">
        <v>0</v>
      </c>
      <c r="F101" s="71">
        <v>0</v>
      </c>
      <c r="G101" s="72">
        <v>0</v>
      </c>
      <c r="H101" s="171" t="e">
        <f t="shared" ref="H101:H103" si="20">G101/E101*100</f>
        <v>#DIV/0!</v>
      </c>
      <c r="I101" s="207" t="e">
        <f t="shared" ref="I101:I139" si="21">G101/F101*100</f>
        <v>#DIV/0!</v>
      </c>
      <c r="J101" s="209">
        <f t="shared" si="14"/>
        <v>0</v>
      </c>
      <c r="K101" s="208" t="e">
        <f t="shared" si="16"/>
        <v>#DIV/0!</v>
      </c>
    </row>
    <row r="102" s="1" customFormat="1" ht="38.25" hidden="1">
      <c r="A102" s="82">
        <v>1020</v>
      </c>
      <c r="B102" s="116">
        <v>1200</v>
      </c>
      <c r="C102" s="59" t="s">
        <v>36</v>
      </c>
      <c r="D102" s="71">
        <v>0</v>
      </c>
      <c r="E102" s="71">
        <v>0</v>
      </c>
      <c r="F102" s="71">
        <v>0</v>
      </c>
      <c r="G102" s="72">
        <v>0</v>
      </c>
      <c r="H102" s="171" t="e">
        <f t="shared" si="20"/>
        <v>#DIV/0!</v>
      </c>
      <c r="I102" s="207" t="e">
        <f t="shared" si="21"/>
        <v>#DIV/0!</v>
      </c>
      <c r="J102" s="209">
        <f t="shared" si="14"/>
        <v>0</v>
      </c>
      <c r="K102" s="208" t="e">
        <f t="shared" si="16"/>
        <v>#DIV/0!</v>
      </c>
    </row>
    <row r="103" s="1" customFormat="1" ht="25.5">
      <c r="A103" s="84">
        <v>1090</v>
      </c>
      <c r="B103" s="116">
        <v>1070</v>
      </c>
      <c r="C103" s="59" t="s">
        <v>39</v>
      </c>
      <c r="D103" s="71">
        <v>291.63</v>
      </c>
      <c r="E103" s="71">
        <v>0</v>
      </c>
      <c r="F103" s="71">
        <v>0</v>
      </c>
      <c r="G103" s="72">
        <v>0</v>
      </c>
      <c r="H103" s="171" t="e">
        <f t="shared" si="20"/>
        <v>#DIV/0!</v>
      </c>
      <c r="I103" s="207" t="e">
        <f t="shared" si="21"/>
        <v>#DIV/0!</v>
      </c>
      <c r="J103" s="209">
        <f t="shared" si="14"/>
        <v>-291.63</v>
      </c>
      <c r="K103" s="208">
        <f t="shared" si="16"/>
        <v>0</v>
      </c>
    </row>
    <row r="104">
      <c r="A104" s="87" t="s">
        <v>40</v>
      </c>
      <c r="B104" s="85">
        <v>1080</v>
      </c>
      <c r="C104" s="59" t="s">
        <v>41</v>
      </c>
      <c r="D104" s="61">
        <v>33775.629999999997</v>
      </c>
      <c r="E104" s="61">
        <v>87237.429999999993</v>
      </c>
      <c r="F104" s="61">
        <v>43618.720000000001</v>
      </c>
      <c r="G104" s="62">
        <v>0</v>
      </c>
      <c r="H104" s="210">
        <f t="shared" si="12"/>
        <v>0</v>
      </c>
      <c r="I104" s="207">
        <f t="shared" si="21"/>
        <v>0</v>
      </c>
      <c r="J104" s="209">
        <f t="shared" si="14"/>
        <v>-33775.629999999997</v>
      </c>
      <c r="K104" s="208">
        <f t="shared" si="16"/>
        <v>0</v>
      </c>
    </row>
    <row r="105" s="1" customFormat="1">
      <c r="A105" s="87">
        <v>1161</v>
      </c>
      <c r="B105" s="85">
        <v>1141</v>
      </c>
      <c r="C105" s="59" t="s">
        <v>46</v>
      </c>
      <c r="D105" s="61">
        <v>130545.53999999999</v>
      </c>
      <c r="E105" s="61">
        <v>129403.21000000001</v>
      </c>
      <c r="F105" s="61">
        <v>64701.599999999999</v>
      </c>
      <c r="G105" s="62">
        <v>20090.400000000001</v>
      </c>
      <c r="H105" s="210">
        <f t="shared" si="12"/>
        <v>15.525426301248633</v>
      </c>
      <c r="I105" s="207">
        <f t="shared" si="21"/>
        <v>31.050855002040141</v>
      </c>
      <c r="J105" s="209">
        <f t="shared" si="14"/>
        <v>-110455.13999999998</v>
      </c>
      <c r="K105" s="208">
        <f t="shared" si="16"/>
        <v>15.389572098748072</v>
      </c>
    </row>
    <row r="106" s="1" customFormat="1" ht="26.25">
      <c r="A106" s="87">
        <v>1170</v>
      </c>
      <c r="B106" s="85">
        <v>1151</v>
      </c>
      <c r="C106" s="59" t="s">
        <v>50</v>
      </c>
      <c r="D106" s="61">
        <v>57</v>
      </c>
      <c r="E106" s="61">
        <v>0</v>
      </c>
      <c r="F106" s="61">
        <v>0</v>
      </c>
      <c r="G106" s="62">
        <v>0</v>
      </c>
      <c r="H106" s="210" t="e">
        <f>G106/E106*100</f>
        <v>#DIV/0!</v>
      </c>
      <c r="I106" s="207" t="e">
        <f t="shared" si="21"/>
        <v>#DIV/0!</v>
      </c>
      <c r="J106" s="209">
        <f t="shared" si="14"/>
        <v>-57</v>
      </c>
      <c r="K106" s="208">
        <f t="shared" si="16"/>
        <v>0</v>
      </c>
    </row>
    <row r="107" s="1" customFormat="1" ht="26.25" hidden="1">
      <c r="A107" s="211"/>
      <c r="B107" s="90">
        <v>1160</v>
      </c>
      <c r="C107" s="91" t="s">
        <v>44</v>
      </c>
      <c r="D107" s="93">
        <v>0</v>
      </c>
      <c r="E107" s="93">
        <v>0</v>
      </c>
      <c r="F107" s="93">
        <v>0</v>
      </c>
      <c r="G107" s="94">
        <v>0</v>
      </c>
      <c r="H107" s="210" t="e">
        <f t="shared" si="12"/>
        <v>#DIV/0!</v>
      </c>
      <c r="I107" s="207"/>
      <c r="J107" s="209">
        <f t="shared" si="14"/>
        <v>0</v>
      </c>
      <c r="K107" s="212"/>
    </row>
    <row r="108" s="97" customFormat="1" ht="13.5">
      <c r="A108" s="77">
        <v>2000</v>
      </c>
      <c r="B108" s="78"/>
      <c r="C108" s="39" t="s">
        <v>53</v>
      </c>
      <c r="D108" s="99">
        <f>D109</f>
        <v>0</v>
      </c>
      <c r="E108" s="99">
        <f t="shared" ref="E108:G108" si="22">E109</f>
        <v>300000</v>
      </c>
      <c r="F108" s="99">
        <f t="shared" si="22"/>
        <v>300000</v>
      </c>
      <c r="G108" s="100">
        <f t="shared" si="22"/>
        <v>0</v>
      </c>
      <c r="H108" s="43">
        <f t="shared" si="12"/>
        <v>0</v>
      </c>
      <c r="I108" s="44">
        <f t="shared" si="21"/>
        <v>0</v>
      </c>
      <c r="J108" s="45">
        <f t="shared" si="14"/>
        <v>0</v>
      </c>
      <c r="K108" s="46" t="e">
        <f t="shared" ref="K108:K109" si="23">G108/D108*100</f>
        <v>#DIV/0!</v>
      </c>
    </row>
    <row r="109" s="1" customFormat="1" ht="39">
      <c r="A109" s="87">
        <v>2111</v>
      </c>
      <c r="B109" s="85">
        <v>2111</v>
      </c>
      <c r="C109" s="59" t="s">
        <v>55</v>
      </c>
      <c r="D109" s="61">
        <v>0</v>
      </c>
      <c r="E109" s="61">
        <v>300000</v>
      </c>
      <c r="F109" s="61">
        <v>300000</v>
      </c>
      <c r="G109" s="62">
        <v>0</v>
      </c>
      <c r="H109" s="63">
        <f t="shared" si="12"/>
        <v>0</v>
      </c>
      <c r="I109" s="64">
        <f t="shared" si="21"/>
        <v>0</v>
      </c>
      <c r="J109" s="65">
        <f t="shared" si="14"/>
        <v>0</v>
      </c>
      <c r="K109" s="213" t="e">
        <f t="shared" si="23"/>
        <v>#DIV/0!</v>
      </c>
    </row>
    <row r="110" s="97" customFormat="1" ht="13.5">
      <c r="A110" s="77">
        <v>3000</v>
      </c>
      <c r="B110" s="78"/>
      <c r="C110" s="39" t="s">
        <v>57</v>
      </c>
      <c r="D110" s="214">
        <f>D111+D112</f>
        <v>404142.22999999998</v>
      </c>
      <c r="E110" s="214">
        <f t="shared" ref="E110:G110" si="24">E111+E112</f>
        <v>1544244</v>
      </c>
      <c r="F110" s="214">
        <f t="shared" si="24"/>
        <v>772122</v>
      </c>
      <c r="G110" s="215">
        <f t="shared" si="24"/>
        <v>876836.17000000004</v>
      </c>
      <c r="H110" s="43">
        <f t="shared" si="12"/>
        <v>56.780934230600863</v>
      </c>
      <c r="I110" s="44"/>
      <c r="J110" s="45">
        <f t="shared" si="14"/>
        <v>472693.94000000006</v>
      </c>
      <c r="K110" s="46">
        <f t="shared" si="16"/>
        <v>216.96227340557806</v>
      </c>
    </row>
    <row r="111" ht="51">
      <c r="A111" s="47" t="s">
        <v>61</v>
      </c>
      <c r="B111" s="83">
        <v>3104</v>
      </c>
      <c r="C111" s="49" t="s">
        <v>62</v>
      </c>
      <c r="D111" s="51">
        <v>398042.22999999998</v>
      </c>
      <c r="E111" s="51">
        <v>1235244</v>
      </c>
      <c r="F111" s="51">
        <v>617622</v>
      </c>
      <c r="G111" s="52">
        <v>597836.17000000004</v>
      </c>
      <c r="H111" s="161">
        <f t="shared" si="12"/>
        <v>48.398224966079582</v>
      </c>
      <c r="I111" s="162">
        <f t="shared" si="21"/>
        <v>96.796449932159163</v>
      </c>
      <c r="J111" s="192">
        <f t="shared" si="14"/>
        <v>199793.94000000006</v>
      </c>
      <c r="K111" s="193">
        <f t="shared" si="16"/>
        <v>150.19415653459686</v>
      </c>
    </row>
    <row r="112" ht="26.25">
      <c r="A112" s="67" t="s">
        <v>63</v>
      </c>
      <c r="B112" s="116">
        <v>3121</v>
      </c>
      <c r="C112" s="69" t="s">
        <v>64</v>
      </c>
      <c r="D112" s="71">
        <v>6100</v>
      </c>
      <c r="E112" s="71">
        <v>309000</v>
      </c>
      <c r="F112" s="71">
        <v>154500</v>
      </c>
      <c r="G112" s="72">
        <v>279000</v>
      </c>
      <c r="H112" s="210">
        <f t="shared" si="12"/>
        <v>90.291262135922338</v>
      </c>
      <c r="I112" s="206">
        <f t="shared" si="21"/>
        <v>180.58252427184468</v>
      </c>
      <c r="J112" s="209">
        <f t="shared" si="14"/>
        <v>272900</v>
      </c>
      <c r="K112" s="212">
        <f t="shared" si="16"/>
        <v>4573.7704918032787</v>
      </c>
    </row>
    <row r="113" s="97" customFormat="1" ht="13.5">
      <c r="A113" s="77">
        <v>4000</v>
      </c>
      <c r="B113" s="105"/>
      <c r="C113" s="106" t="s">
        <v>70</v>
      </c>
      <c r="D113" s="216">
        <f>D114+D115+D116+D117</f>
        <v>306796.01000000001</v>
      </c>
      <c r="E113" s="216">
        <f t="shared" ref="E113:G113" si="25">E114+E115+E116+E117</f>
        <v>1314855.5800000001</v>
      </c>
      <c r="F113" s="216">
        <f t="shared" si="25"/>
        <v>1157427.79</v>
      </c>
      <c r="G113" s="217">
        <f t="shared" si="25"/>
        <v>76025.580000000002</v>
      </c>
      <c r="H113" s="110">
        <f t="shared" si="12"/>
        <v>5.7820479417214781</v>
      </c>
      <c r="I113" s="218">
        <f t="shared" si="21"/>
        <v>6.5684944371346043</v>
      </c>
      <c r="J113" s="112">
        <f t="shared" si="14"/>
        <v>-230770.42999999999</v>
      </c>
      <c r="K113" s="113">
        <f t="shared" si="16"/>
        <v>24.780498286141338</v>
      </c>
    </row>
    <row r="114">
      <c r="A114" s="47" t="s">
        <v>71</v>
      </c>
      <c r="B114" s="219">
        <v>4030</v>
      </c>
      <c r="C114" s="220" t="s">
        <v>72</v>
      </c>
      <c r="D114" s="221">
        <v>190901.01000000001</v>
      </c>
      <c r="E114" s="221">
        <v>76025.580000000002</v>
      </c>
      <c r="F114" s="221">
        <v>38012.790000000001</v>
      </c>
      <c r="G114" s="222">
        <v>76025.580000000002</v>
      </c>
      <c r="H114" s="223">
        <f t="shared" si="12"/>
        <v>100</v>
      </c>
      <c r="I114" s="224">
        <f t="shared" si="21"/>
        <v>200</v>
      </c>
      <c r="J114" s="225">
        <f t="shared" si="14"/>
        <v>-114875.43000000001</v>
      </c>
      <c r="K114" s="226"/>
    </row>
    <row r="115">
      <c r="A115" s="57" t="s">
        <v>73</v>
      </c>
      <c r="B115" s="85">
        <v>4040</v>
      </c>
      <c r="C115" s="59" t="s">
        <v>74</v>
      </c>
      <c r="D115" s="61">
        <v>0</v>
      </c>
      <c r="E115" s="61">
        <v>4000</v>
      </c>
      <c r="F115" s="61">
        <v>2000</v>
      </c>
      <c r="G115" s="62">
        <v>0</v>
      </c>
      <c r="H115" s="171">
        <f t="shared" si="12"/>
        <v>0</v>
      </c>
      <c r="I115" s="172">
        <f t="shared" si="21"/>
        <v>0</v>
      </c>
      <c r="J115" s="194">
        <f t="shared" si="14"/>
        <v>0</v>
      </c>
      <c r="K115" s="208"/>
    </row>
    <row r="116" ht="25.5">
      <c r="A116" s="67" t="s">
        <v>75</v>
      </c>
      <c r="B116" s="85">
        <v>4060</v>
      </c>
      <c r="C116" s="59" t="s">
        <v>76</v>
      </c>
      <c r="D116" s="61">
        <v>101195</v>
      </c>
      <c r="E116" s="61">
        <v>1234830</v>
      </c>
      <c r="F116" s="61">
        <v>1117415</v>
      </c>
      <c r="G116" s="62">
        <v>0</v>
      </c>
      <c r="H116" s="171">
        <f t="shared" si="12"/>
        <v>0</v>
      </c>
      <c r="I116" s="172">
        <f t="shared" si="21"/>
        <v>0</v>
      </c>
      <c r="J116" s="194">
        <f t="shared" si="14"/>
        <v>-101195</v>
      </c>
      <c r="K116" s="208">
        <f t="shared" si="16"/>
        <v>0</v>
      </c>
    </row>
    <row r="117" s="1" customFormat="1" ht="13.5">
      <c r="A117" s="227"/>
      <c r="B117" s="228">
        <v>4082</v>
      </c>
      <c r="C117" s="229" t="s">
        <v>143</v>
      </c>
      <c r="D117" s="230">
        <v>14700</v>
      </c>
      <c r="E117" s="230"/>
      <c r="F117" s="230"/>
      <c r="G117" s="231"/>
      <c r="H117" s="198"/>
      <c r="I117" s="199" t="e">
        <f t="shared" si="21"/>
        <v>#DIV/0!</v>
      </c>
      <c r="J117" s="200"/>
      <c r="K117" s="201"/>
    </row>
    <row r="118" s="97" customFormat="1" ht="13.5">
      <c r="A118" s="77">
        <v>5000</v>
      </c>
      <c r="B118" s="232"/>
      <c r="C118" s="233" t="s">
        <v>81</v>
      </c>
      <c r="D118" s="214">
        <f>D119+D120</f>
        <v>10254.629999999999</v>
      </c>
      <c r="E118" s="214">
        <f>E119+E120</f>
        <v>0</v>
      </c>
      <c r="F118" s="214">
        <f t="shared" ref="F118:G118" si="26">F119+F120</f>
        <v>0</v>
      </c>
      <c r="G118" s="215">
        <f t="shared" si="26"/>
        <v>0</v>
      </c>
      <c r="H118" s="43" t="e">
        <f t="shared" ref="H118:H139" si="27">G118/E118*100</f>
        <v>#DIV/0!</v>
      </c>
      <c r="I118" s="234" t="e">
        <f t="shared" si="21"/>
        <v>#DIV/0!</v>
      </c>
      <c r="J118" s="45">
        <f t="shared" ref="J118:J139" si="28">G118-D118</f>
        <v>-10254.629999999999</v>
      </c>
      <c r="K118" s="46"/>
    </row>
    <row r="119" s="1" customFormat="1" ht="25.5">
      <c r="A119" s="82">
        <v>5011</v>
      </c>
      <c r="B119" s="83">
        <v>5011</v>
      </c>
      <c r="C119" s="49" t="s">
        <v>83</v>
      </c>
      <c r="D119" s="51">
        <v>10050</v>
      </c>
      <c r="E119" s="51">
        <v>0</v>
      </c>
      <c r="F119" s="51">
        <v>0</v>
      </c>
      <c r="G119" s="52">
        <v>0</v>
      </c>
      <c r="H119" s="161" t="e">
        <f t="shared" si="27"/>
        <v>#DIV/0!</v>
      </c>
      <c r="I119" s="162" t="e">
        <f t="shared" si="21"/>
        <v>#DIV/0!</v>
      </c>
      <c r="J119" s="192">
        <f t="shared" si="28"/>
        <v>-10050</v>
      </c>
      <c r="K119" s="193"/>
    </row>
    <row r="120" s="1" customFormat="1" ht="26.25">
      <c r="A120" s="84">
        <v>5031</v>
      </c>
      <c r="B120" s="116">
        <v>5031</v>
      </c>
      <c r="C120" s="59" t="s">
        <v>87</v>
      </c>
      <c r="D120" s="71">
        <v>204.63</v>
      </c>
      <c r="E120" s="71">
        <v>0</v>
      </c>
      <c r="F120" s="71">
        <v>0</v>
      </c>
      <c r="G120" s="72">
        <v>0</v>
      </c>
      <c r="H120" s="210" t="e">
        <f t="shared" si="27"/>
        <v>#DIV/0!</v>
      </c>
      <c r="I120" s="206" t="e">
        <f t="shared" si="21"/>
        <v>#DIV/0!</v>
      </c>
      <c r="J120" s="209">
        <f t="shared" si="28"/>
        <v>-204.63</v>
      </c>
      <c r="K120" s="212"/>
    </row>
    <row r="121" s="97" customFormat="1" ht="13.5">
      <c r="A121" s="77">
        <v>6000</v>
      </c>
      <c r="B121" s="78"/>
      <c r="C121" s="39" t="s">
        <v>88</v>
      </c>
      <c r="D121" s="214">
        <f>D123+D124+D122</f>
        <v>1678709.47</v>
      </c>
      <c r="E121" s="214">
        <f>E123+E124+E122</f>
        <v>286306.91000000003</v>
      </c>
      <c r="F121" s="215">
        <f t="shared" ref="F121:G121" si="29">F123+F124+F122</f>
        <v>185511.46000000002</v>
      </c>
      <c r="G121" s="235">
        <f t="shared" si="29"/>
        <v>30397.740000000002</v>
      </c>
      <c r="H121" s="236">
        <f t="shared" si="27"/>
        <v>10.617186990003139</v>
      </c>
      <c r="I121" s="234">
        <f t="shared" si="21"/>
        <v>16.385909528176857</v>
      </c>
      <c r="J121" s="237">
        <f t="shared" si="28"/>
        <v>-1648311.73</v>
      </c>
      <c r="K121" s="204"/>
    </row>
    <row r="122" s="1" customFormat="1" ht="38.25" hidden="1">
      <c r="A122" s="211">
        <v>6020</v>
      </c>
      <c r="B122" s="238">
        <v>6020</v>
      </c>
      <c r="C122" s="59" t="s">
        <v>92</v>
      </c>
      <c r="D122" s="239">
        <v>0</v>
      </c>
      <c r="E122" s="239">
        <v>0</v>
      </c>
      <c r="F122" s="239">
        <v>0</v>
      </c>
      <c r="G122" s="240">
        <v>0</v>
      </c>
      <c r="H122" s="241" t="e">
        <f t="shared" si="27"/>
        <v>#DIV/0!</v>
      </c>
      <c r="I122" s="162" t="e">
        <f t="shared" si="21"/>
        <v>#DIV/0!</v>
      </c>
      <c r="J122" s="242">
        <f t="shared" si="28"/>
        <v>0</v>
      </c>
      <c r="K122" s="243"/>
    </row>
    <row r="123">
      <c r="A123" s="57" t="s">
        <v>93</v>
      </c>
      <c r="B123" s="85">
        <v>6030</v>
      </c>
      <c r="C123" s="59" t="s">
        <v>94</v>
      </c>
      <c r="D123" s="61">
        <v>1678709.47</v>
      </c>
      <c r="E123" s="61">
        <v>201590.91</v>
      </c>
      <c r="F123" s="61">
        <v>100795.46000000001</v>
      </c>
      <c r="G123" s="62">
        <v>30397.740000000002</v>
      </c>
      <c r="H123" s="210">
        <f t="shared" si="27"/>
        <v>15.078923945529091</v>
      </c>
      <c r="I123" s="162">
        <f t="shared" si="21"/>
        <v>30.157846395065807</v>
      </c>
      <c r="J123" s="209">
        <f t="shared" si="28"/>
        <v>-1648311.73</v>
      </c>
      <c r="K123" s="212"/>
    </row>
    <row r="124" ht="12.75" customHeight="1">
      <c r="A124" s="67" t="s">
        <v>95</v>
      </c>
      <c r="B124" s="116">
        <v>6040</v>
      </c>
      <c r="C124" s="69" t="s">
        <v>96</v>
      </c>
      <c r="D124" s="71">
        <v>0</v>
      </c>
      <c r="E124" s="71">
        <v>84716</v>
      </c>
      <c r="F124" s="71">
        <v>84716</v>
      </c>
      <c r="G124" s="72">
        <v>0</v>
      </c>
      <c r="H124" s="210">
        <f t="shared" si="27"/>
        <v>0</v>
      </c>
      <c r="I124" s="206">
        <f t="shared" si="21"/>
        <v>0</v>
      </c>
      <c r="J124" s="209">
        <f t="shared" si="28"/>
        <v>0</v>
      </c>
      <c r="K124" s="212"/>
    </row>
    <row r="125" s="97" customFormat="1" ht="13.5">
      <c r="A125" s="77">
        <v>7000</v>
      </c>
      <c r="B125" s="78"/>
      <c r="C125" s="39" t="s">
        <v>101</v>
      </c>
      <c r="D125" s="214">
        <f>D126+D127+D128+D130+D129</f>
        <v>463634</v>
      </c>
      <c r="E125" s="214">
        <f t="shared" ref="E125:G125" si="30">E126+E127+E128+E130+E129</f>
        <v>4283783.54</v>
      </c>
      <c r="F125" s="214">
        <f t="shared" si="30"/>
        <v>4283783.54</v>
      </c>
      <c r="G125" s="215">
        <f t="shared" si="30"/>
        <v>947402.38</v>
      </c>
      <c r="H125" s="236">
        <f t="shared" si="27"/>
        <v>22.116018962059879</v>
      </c>
      <c r="I125" s="234">
        <f t="shared" si="21"/>
        <v>22.116018962059879</v>
      </c>
      <c r="J125" s="237">
        <f t="shared" si="28"/>
        <v>483768.38</v>
      </c>
      <c r="K125" s="204"/>
    </row>
    <row r="126">
      <c r="A126" s="47" t="s">
        <v>144</v>
      </c>
      <c r="B126" s="83">
        <v>7130</v>
      </c>
      <c r="C126" s="49" t="s">
        <v>145</v>
      </c>
      <c r="D126" s="51">
        <v>246550</v>
      </c>
      <c r="E126" s="51">
        <v>324783.53999999998</v>
      </c>
      <c r="F126" s="51">
        <v>324783.53999999998</v>
      </c>
      <c r="G126" s="52">
        <v>228200</v>
      </c>
      <c r="H126" s="241">
        <f t="shared" si="27"/>
        <v>70.262181390103706</v>
      </c>
      <c r="I126" s="162">
        <f t="shared" si="21"/>
        <v>70.262181390103706</v>
      </c>
      <c r="J126" s="242">
        <f t="shared" si="28"/>
        <v>-18350</v>
      </c>
      <c r="K126" s="243"/>
    </row>
    <row r="127" ht="25.5" hidden="1">
      <c r="A127" s="57" t="s">
        <v>146</v>
      </c>
      <c r="B127" s="85">
        <v>7350</v>
      </c>
      <c r="C127" s="59" t="s">
        <v>104</v>
      </c>
      <c r="D127" s="61">
        <v>0</v>
      </c>
      <c r="E127" s="61">
        <v>0</v>
      </c>
      <c r="F127" s="61">
        <v>0</v>
      </c>
      <c r="G127" s="62">
        <v>0</v>
      </c>
      <c r="H127" s="210" t="e">
        <f t="shared" si="27"/>
        <v>#DIV/0!</v>
      </c>
      <c r="I127" s="162" t="e">
        <f t="shared" si="21"/>
        <v>#DIV/0!</v>
      </c>
      <c r="J127" s="209">
        <f t="shared" si="28"/>
        <v>0</v>
      </c>
      <c r="K127" s="212"/>
    </row>
    <row r="128" ht="38.25">
      <c r="A128" s="57" t="s">
        <v>147</v>
      </c>
      <c r="B128" s="85">
        <v>7363</v>
      </c>
      <c r="C128" s="59" t="s">
        <v>148</v>
      </c>
      <c r="D128" s="61">
        <v>105000</v>
      </c>
      <c r="E128" s="61">
        <v>3900000</v>
      </c>
      <c r="F128" s="61">
        <v>3900000</v>
      </c>
      <c r="G128" s="62">
        <v>719202.38</v>
      </c>
      <c r="H128" s="210">
        <f t="shared" si="27"/>
        <v>18.441086666666667</v>
      </c>
      <c r="I128" s="162">
        <f t="shared" si="21"/>
        <v>18.441086666666667</v>
      </c>
      <c r="J128" s="209">
        <f t="shared" si="28"/>
        <v>614202.38</v>
      </c>
      <c r="K128" s="212"/>
    </row>
    <row r="129" s="1" customFormat="1">
      <c r="A129" s="227"/>
      <c r="B129" s="90">
        <v>7390</v>
      </c>
      <c r="C129" s="59" t="s">
        <v>106</v>
      </c>
      <c r="D129" s="61"/>
      <c r="E129" s="61">
        <v>59000</v>
      </c>
      <c r="F129" s="61">
        <v>59000</v>
      </c>
      <c r="G129" s="62"/>
      <c r="H129" s="210">
        <f t="shared" si="27"/>
        <v>0</v>
      </c>
      <c r="I129" s="162">
        <f t="shared" si="21"/>
        <v>0</v>
      </c>
      <c r="J129" s="209">
        <f t="shared" si="28"/>
        <v>0</v>
      </c>
      <c r="K129" s="212"/>
    </row>
    <row r="130" s="1" customFormat="1" ht="28.5" customHeight="1">
      <c r="A130" s="211"/>
      <c r="B130" s="90">
        <v>7442</v>
      </c>
      <c r="C130" s="59" t="s">
        <v>149</v>
      </c>
      <c r="D130" s="93">
        <v>112084</v>
      </c>
      <c r="E130" s="93"/>
      <c r="F130" s="93"/>
      <c r="G130" s="94">
        <v>0</v>
      </c>
      <c r="H130" s="210" t="e">
        <f t="shared" si="27"/>
        <v>#DIV/0!</v>
      </c>
      <c r="I130" s="206" t="e">
        <f t="shared" si="21"/>
        <v>#DIV/0!</v>
      </c>
      <c r="J130" s="209">
        <f t="shared" si="28"/>
        <v>-112084</v>
      </c>
      <c r="K130" s="212"/>
    </row>
    <row r="131" s="97" customFormat="1" ht="13.5">
      <c r="A131" s="77">
        <v>8000</v>
      </c>
      <c r="B131" s="105"/>
      <c r="C131" s="106" t="s">
        <v>115</v>
      </c>
      <c r="D131" s="216">
        <f>D133+D135+D134</f>
        <v>3600</v>
      </c>
      <c r="E131" s="216">
        <f>E132+E133+E134+E135</f>
        <v>233420.39999999999</v>
      </c>
      <c r="F131" s="216">
        <f t="shared" ref="F131:G131" si="31">F132+F133+F134+F135</f>
        <v>116310.2</v>
      </c>
      <c r="G131" s="217">
        <f t="shared" si="31"/>
        <v>3420.4000000000001</v>
      </c>
      <c r="H131" s="236">
        <f t="shared" si="27"/>
        <v>1.4653389335293745</v>
      </c>
      <c r="I131" s="234">
        <f t="shared" si="21"/>
        <v>2.9407567006161113</v>
      </c>
      <c r="J131" s="237">
        <f t="shared" si="28"/>
        <v>-179.59999999999991</v>
      </c>
      <c r="K131" s="204"/>
    </row>
    <row r="132" s="1" customFormat="1" ht="25.5">
      <c r="A132" s="244"/>
      <c r="B132" s="245">
        <v>8110</v>
      </c>
      <c r="C132" s="246" t="s">
        <v>117</v>
      </c>
      <c r="D132" s="247">
        <v>0</v>
      </c>
      <c r="E132" s="247">
        <v>1266.4000000000001</v>
      </c>
      <c r="F132" s="247">
        <v>633.20000000000005</v>
      </c>
      <c r="G132" s="248">
        <v>1266.4000000000001</v>
      </c>
      <c r="H132" s="249">
        <f t="shared" si="27"/>
        <v>100</v>
      </c>
      <c r="I132" s="224">
        <f t="shared" si="21"/>
        <v>200</v>
      </c>
      <c r="J132" s="250">
        <f t="shared" si="28"/>
        <v>1266.4000000000001</v>
      </c>
      <c r="K132" s="251"/>
    </row>
    <row r="133">
      <c r="A133" s="47" t="s">
        <v>118</v>
      </c>
      <c r="B133" s="85">
        <v>8130</v>
      </c>
      <c r="C133" s="59" t="s">
        <v>119</v>
      </c>
      <c r="D133" s="61">
        <v>3600</v>
      </c>
      <c r="E133" s="61">
        <v>0</v>
      </c>
      <c r="F133" s="61">
        <v>0</v>
      </c>
      <c r="G133" s="62">
        <v>0</v>
      </c>
      <c r="H133" s="210" t="e">
        <f t="shared" si="27"/>
        <v>#DIV/0!</v>
      </c>
      <c r="I133" s="162" t="e">
        <f t="shared" si="21"/>
        <v>#DIV/0!</v>
      </c>
      <c r="J133" s="209">
        <f t="shared" si="28"/>
        <v>-3600</v>
      </c>
      <c r="K133" s="212"/>
    </row>
    <row r="134" s="1" customFormat="1">
      <c r="A134" s="252"/>
      <c r="B134" s="85">
        <v>8230</v>
      </c>
      <c r="C134" s="59" t="s">
        <v>121</v>
      </c>
      <c r="D134" s="61"/>
      <c r="E134" s="61">
        <v>2154</v>
      </c>
      <c r="F134" s="61">
        <v>1077</v>
      </c>
      <c r="G134" s="62">
        <v>2154</v>
      </c>
      <c r="H134" s="210">
        <f t="shared" si="27"/>
        <v>100</v>
      </c>
      <c r="I134" s="162">
        <f t="shared" si="21"/>
        <v>200</v>
      </c>
      <c r="J134" s="209">
        <f t="shared" si="28"/>
        <v>2154</v>
      </c>
      <c r="K134" s="212"/>
    </row>
    <row r="135" ht="13.5">
      <c r="A135" s="67" t="s">
        <v>150</v>
      </c>
      <c r="B135" s="228">
        <v>8312</v>
      </c>
      <c r="C135" s="229" t="s">
        <v>151</v>
      </c>
      <c r="D135" s="230">
        <v>0</v>
      </c>
      <c r="E135" s="230">
        <v>230000</v>
      </c>
      <c r="F135" s="230">
        <v>114600</v>
      </c>
      <c r="G135" s="231">
        <v>0</v>
      </c>
      <c r="H135" s="198">
        <f t="shared" si="27"/>
        <v>0</v>
      </c>
      <c r="I135" s="253">
        <f t="shared" si="21"/>
        <v>0</v>
      </c>
      <c r="J135" s="200">
        <f t="shared" si="28"/>
        <v>0</v>
      </c>
      <c r="K135" s="201"/>
    </row>
    <row r="136" s="97" customFormat="1" ht="16.5">
      <c r="A136" s="254" t="s">
        <v>131</v>
      </c>
      <c r="B136" s="255"/>
      <c r="C136" s="256" t="s">
        <v>152</v>
      </c>
      <c r="D136" s="257">
        <f>D94+D98+D110+D113+D121+D125+D131+D118</f>
        <v>4332031.46</v>
      </c>
      <c r="E136" s="257">
        <f>E94+E98+E110+E113+E121+E125+E131+E118+E108</f>
        <v>14358103.58</v>
      </c>
      <c r="F136" s="257">
        <f t="shared" ref="F136:G136" si="32">F94+F98+F110+F113+F121+F125+F131+F118+F108</f>
        <v>10615401.57</v>
      </c>
      <c r="G136" s="258">
        <f t="shared" si="32"/>
        <v>4258488.6300000008</v>
      </c>
      <c r="H136" s="259">
        <f t="shared" si="27"/>
        <v>29.659130164876558</v>
      </c>
      <c r="I136" s="260">
        <f t="shared" si="21"/>
        <v>40.116133166689053</v>
      </c>
      <c r="J136" s="261">
        <f t="shared" si="28"/>
        <v>-73542.829999999143</v>
      </c>
      <c r="K136" s="262"/>
    </row>
    <row r="137" ht="15.75">
      <c r="A137" s="127"/>
      <c r="B137" s="128"/>
      <c r="C137" s="129" t="s">
        <v>153</v>
      </c>
      <c r="D137" s="130"/>
      <c r="E137" s="130"/>
      <c r="F137" s="130"/>
      <c r="G137" s="131"/>
      <c r="H137" s="132"/>
      <c r="I137" s="133"/>
      <c r="J137" s="134"/>
      <c r="K137" s="135"/>
    </row>
    <row r="138" ht="26.25">
      <c r="A138" s="136">
        <v>8831</v>
      </c>
      <c r="B138" s="137">
        <v>8831</v>
      </c>
      <c r="C138" s="138" t="s">
        <v>134</v>
      </c>
      <c r="D138" s="140">
        <v>18840.549999999999</v>
      </c>
      <c r="E138" s="140">
        <v>179500</v>
      </c>
      <c r="F138" s="140">
        <v>179500</v>
      </c>
      <c r="G138" s="141">
        <v>0</v>
      </c>
      <c r="H138" s="142">
        <f t="shared" si="27"/>
        <v>0</v>
      </c>
      <c r="I138" s="143">
        <f t="shared" si="21"/>
        <v>0</v>
      </c>
      <c r="J138" s="144">
        <f t="shared" si="28"/>
        <v>-18840.549999999999</v>
      </c>
      <c r="K138" s="145"/>
    </row>
    <row r="139" ht="26.25">
      <c r="A139" s="263">
        <v>8832</v>
      </c>
      <c r="B139" s="264">
        <v>8832</v>
      </c>
      <c r="C139" s="265" t="s">
        <v>154</v>
      </c>
      <c r="D139" s="266">
        <v>0</v>
      </c>
      <c r="E139" s="266">
        <v>-179500</v>
      </c>
      <c r="F139" s="266">
        <v>0</v>
      </c>
      <c r="G139" s="267">
        <v>-7050</v>
      </c>
      <c r="H139" s="249">
        <f t="shared" si="27"/>
        <v>3.9275766016713094</v>
      </c>
      <c r="I139" s="268" t="e">
        <f t="shared" si="21"/>
        <v>#DIV/0!</v>
      </c>
      <c r="J139" s="250">
        <f t="shared" si="28"/>
        <v>-7050</v>
      </c>
      <c r="K139" s="251"/>
    </row>
    <row r="140" s="1" customFormat="1" ht="15.75" customHeight="1">
      <c r="A140" s="146"/>
      <c r="B140" s="146"/>
      <c r="C140" s="147" t="s">
        <v>155</v>
      </c>
      <c r="D140" s="149"/>
      <c r="E140" s="149"/>
      <c r="F140" s="149"/>
      <c r="G140" s="150"/>
      <c r="H140" s="151"/>
      <c r="I140" s="152"/>
      <c r="J140" s="153"/>
      <c r="K140" s="154"/>
    </row>
    <row r="141">
      <c r="A141" s="155">
        <v>200000</v>
      </c>
      <c r="B141" s="156">
        <v>200000</v>
      </c>
      <c r="C141" s="157" t="s">
        <v>136</v>
      </c>
      <c r="D141" s="269"/>
      <c r="E141" s="159">
        <f>E142</f>
        <v>7045293.5999999996</v>
      </c>
      <c r="F141" s="269"/>
      <c r="G141" s="160">
        <f>G142</f>
        <v>2359273.3799999999</v>
      </c>
      <c r="H141" s="161"/>
      <c r="I141" s="162"/>
      <c r="J141" s="163"/>
      <c r="K141" s="164"/>
    </row>
    <row r="142">
      <c r="A142" s="165">
        <v>208000</v>
      </c>
      <c r="B142" s="166">
        <v>208000</v>
      </c>
      <c r="C142" s="167" t="s">
        <v>137</v>
      </c>
      <c r="D142" s="270"/>
      <c r="E142" s="169">
        <f>E143+E145</f>
        <v>7045293.5999999996</v>
      </c>
      <c r="F142" s="270"/>
      <c r="G142" s="170">
        <f>G143+G145</f>
        <v>2359273.3799999999</v>
      </c>
      <c r="H142" s="171"/>
      <c r="I142" s="172"/>
      <c r="J142" s="173"/>
      <c r="K142" s="174"/>
    </row>
    <row r="143">
      <c r="A143" s="175">
        <v>208100</v>
      </c>
      <c r="B143" s="176">
        <v>602100</v>
      </c>
      <c r="C143" s="177" t="s">
        <v>138</v>
      </c>
      <c r="D143" s="271"/>
      <c r="E143" s="180">
        <v>396577.59999999998</v>
      </c>
      <c r="F143" s="271"/>
      <c r="G143" s="181">
        <v>1481072</v>
      </c>
      <c r="H143" s="171"/>
      <c r="I143" s="172"/>
      <c r="J143" s="173"/>
      <c r="K143" s="174"/>
    </row>
    <row r="144" s="1" customFormat="1">
      <c r="A144" s="175"/>
      <c r="B144" s="176">
        <v>602200</v>
      </c>
      <c r="C144" s="177" t="s">
        <v>139</v>
      </c>
      <c r="D144" s="271"/>
      <c r="E144" s="180">
        <v>0</v>
      </c>
      <c r="F144" s="271"/>
      <c r="G144" s="181">
        <v>2122538.73</v>
      </c>
      <c r="H144" s="171"/>
      <c r="I144" s="172"/>
      <c r="J144" s="173"/>
      <c r="K144" s="174"/>
    </row>
    <row r="145" ht="25.5">
      <c r="A145" s="175">
        <v>208400</v>
      </c>
      <c r="B145" s="176">
        <v>602400</v>
      </c>
      <c r="C145" s="177" t="s">
        <v>140</v>
      </c>
      <c r="D145" s="271"/>
      <c r="E145" s="180">
        <v>6648716</v>
      </c>
      <c r="F145" s="271"/>
      <c r="G145" s="181">
        <v>878201.38</v>
      </c>
      <c r="H145" s="171"/>
      <c r="I145" s="172"/>
      <c r="J145" s="173"/>
      <c r="K145" s="174"/>
    </row>
    <row r="147">
      <c r="A147" s="1"/>
      <c r="B147" s="1" t="s">
        <v>156</v>
      </c>
      <c r="D147" s="2" t="s">
        <v>157</v>
      </c>
    </row>
    <row r="148">
      <c r="C148" s="272"/>
      <c r="E148" s="2"/>
      <c r="G148" s="2"/>
    </row>
    <row r="151">
      <c r="C151" s="1"/>
      <c r="E151" s="2"/>
      <c r="G151" s="2"/>
      <c r="H151" s="273"/>
      <c r="I151" s="273"/>
    </row>
  </sheetData>
  <mergeCells count="14">
    <mergeCell ref="H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19:A23"/>
    <mergeCell ref="A30:A32"/>
  </mergeCells>
  <printOptions headings="0" gridLines="0"/>
  <pageMargins left="0.31496062992125984" right="0.31496062992125984" top="0.39370078740157477" bottom="0.39370078740157477" header="0" footer="0"/>
  <pageSetup blackAndWhite="0" cellComments="none" copies="1" draft="0" errors="displayed" firstPageNumber="-1" fitToHeight="0" fitToWidth="1" horizontalDpi="600" orientation="landscape" pageOrder="downThenOver" paperSize="9" scale="85" useFirstPageNumber="0" usePrinterDefaults="1" verticalDpi="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СТАЛЬНИЧЕНКО Юрій Валерійович</cp:lastModifiedBy>
  <cp:revision>3</cp:revision>
  <dcterms:created xsi:type="dcterms:W3CDTF">2020-04-02T08:10:37Z</dcterms:created>
  <dcterms:modified xsi:type="dcterms:W3CDTF">2022-08-31T13:02:28Z</dcterms:modified>
</cp:coreProperties>
</file>