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6 липня 2022 року\рішення\"/>
    </mc:Choice>
  </mc:AlternateContent>
  <xr:revisionPtr revIDLastSave="0" documentId="10_ncr:8100000_{BD98B501-09D5-4FEC-8427-536000300F74}" xr6:coauthVersionLast="34" xr6:coauthVersionMax="34" xr10:uidLastSave="{00000000-0000-0000-0000-000000000000}"/>
  <bookViews>
    <workbookView xWindow="0" yWindow="60" windowWidth="15348" windowHeight="4548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Titles" localSheetId="0">Лист1!$9:$10</definedName>
    <definedName name="_xlnm.Print_Area" localSheetId="0">Лист1!$A$1:$K$147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/>
  <c r="H21" i="1"/>
  <c r="I21" i="1"/>
  <c r="G89" i="1" l="1"/>
  <c r="E89" i="1"/>
  <c r="H122" i="1" l="1"/>
  <c r="I122" i="1"/>
  <c r="J122" i="1"/>
  <c r="H123" i="1"/>
  <c r="I123" i="1"/>
  <c r="J123" i="1"/>
  <c r="H124" i="1"/>
  <c r="I124" i="1"/>
  <c r="J124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I114" i="1"/>
  <c r="I115" i="1"/>
  <c r="I116" i="1"/>
  <c r="I117" i="1"/>
  <c r="I119" i="1"/>
  <c r="I120" i="1"/>
  <c r="K109" i="1"/>
  <c r="K106" i="1"/>
  <c r="K101" i="1"/>
  <c r="K102" i="1"/>
  <c r="K103" i="1"/>
  <c r="K104" i="1"/>
  <c r="K105" i="1"/>
  <c r="H101" i="1"/>
  <c r="I101" i="1"/>
  <c r="H102" i="1"/>
  <c r="I102" i="1"/>
  <c r="H103" i="1"/>
  <c r="I103" i="1"/>
  <c r="H106" i="1"/>
  <c r="I106" i="1"/>
  <c r="K95" i="1"/>
  <c r="K96" i="1"/>
  <c r="K97" i="1"/>
  <c r="I95" i="1"/>
  <c r="I96" i="1"/>
  <c r="I97" i="1"/>
  <c r="F131" i="1"/>
  <c r="G131" i="1"/>
  <c r="E131" i="1"/>
  <c r="D131" i="1"/>
  <c r="E125" i="1"/>
  <c r="F125" i="1"/>
  <c r="G125" i="1"/>
  <c r="D125" i="1"/>
  <c r="E113" i="1"/>
  <c r="F113" i="1"/>
  <c r="G113" i="1"/>
  <c r="I113" i="1" s="1"/>
  <c r="D113" i="1"/>
  <c r="H125" i="1" l="1"/>
  <c r="H131" i="1"/>
  <c r="I131" i="1"/>
  <c r="I125" i="1"/>
  <c r="J131" i="1"/>
  <c r="J125" i="1"/>
  <c r="H113" i="1"/>
  <c r="E17" i="1"/>
  <c r="E73" i="1"/>
  <c r="K67" i="1" l="1"/>
  <c r="K68" i="1"/>
  <c r="J67" i="1"/>
  <c r="J68" i="1"/>
  <c r="I67" i="1"/>
  <c r="I68" i="1"/>
  <c r="H67" i="1"/>
  <c r="H68" i="1"/>
  <c r="K83" i="1"/>
  <c r="K65" i="1"/>
  <c r="K66" i="1"/>
  <c r="K69" i="1"/>
  <c r="K60" i="1"/>
  <c r="K61" i="1"/>
  <c r="K62" i="1"/>
  <c r="K63" i="1"/>
  <c r="K39" i="1"/>
  <c r="K40" i="1"/>
  <c r="K41" i="1"/>
  <c r="K42" i="1"/>
  <c r="K43" i="1"/>
  <c r="K44" i="1"/>
  <c r="K45" i="1"/>
  <c r="K38" i="1"/>
  <c r="K35" i="1"/>
  <c r="K36" i="1"/>
  <c r="K34" i="1"/>
  <c r="K30" i="1"/>
  <c r="K31" i="1"/>
  <c r="K32" i="1"/>
  <c r="K27" i="1"/>
  <c r="K19" i="1"/>
  <c r="K20" i="1"/>
  <c r="K22" i="1"/>
  <c r="K23" i="1"/>
  <c r="J19" i="1"/>
  <c r="J20" i="1"/>
  <c r="J22" i="1"/>
  <c r="J23" i="1"/>
  <c r="I112" i="1"/>
  <c r="I111" i="1"/>
  <c r="I99" i="1"/>
  <c r="I100" i="1"/>
  <c r="I104" i="1"/>
  <c r="I105" i="1"/>
  <c r="I109" i="1"/>
  <c r="G17" i="1" l="1"/>
  <c r="E108" i="1" l="1"/>
  <c r="F108" i="1"/>
  <c r="G108" i="1"/>
  <c r="D108" i="1"/>
  <c r="J109" i="1"/>
  <c r="H109" i="1"/>
  <c r="K108" i="1" l="1"/>
  <c r="J108" i="1"/>
  <c r="H108" i="1"/>
  <c r="I108" i="1"/>
  <c r="G57" i="1"/>
  <c r="F57" i="1"/>
  <c r="F37" i="1"/>
  <c r="E57" i="1"/>
  <c r="D121" i="1"/>
  <c r="D118" i="1"/>
  <c r="D110" i="1"/>
  <c r="D98" i="1"/>
  <c r="D94" i="1"/>
  <c r="D80" i="1"/>
  <c r="D73" i="1"/>
  <c r="D64" i="1"/>
  <c r="D57" i="1"/>
  <c r="D53" i="1"/>
  <c r="D47" i="1"/>
  <c r="D37" i="1"/>
  <c r="D33" i="1"/>
  <c r="D17" i="1"/>
  <c r="D13" i="1"/>
  <c r="D136" i="1" l="1"/>
  <c r="D84" i="1"/>
  <c r="G142" i="1"/>
  <c r="G141" i="1" s="1"/>
  <c r="E142" i="1"/>
  <c r="E141" i="1" s="1"/>
  <c r="G88" i="1"/>
  <c r="E88" i="1"/>
  <c r="I79" i="1" l="1"/>
  <c r="J75" i="1"/>
  <c r="J77" i="1"/>
  <c r="J78" i="1"/>
  <c r="J79" i="1"/>
  <c r="J83" i="1"/>
  <c r="J103" i="1"/>
  <c r="J104" i="1"/>
  <c r="J105" i="1"/>
  <c r="J106" i="1"/>
  <c r="J107" i="1"/>
  <c r="H104" i="1"/>
  <c r="H105" i="1"/>
  <c r="H107" i="1"/>
  <c r="J35" i="1"/>
  <c r="J36" i="1"/>
  <c r="J34" i="1"/>
  <c r="J43" i="1"/>
  <c r="J44" i="1"/>
  <c r="J45" i="1"/>
  <c r="J46" i="1"/>
  <c r="J38" i="1"/>
  <c r="J39" i="1"/>
  <c r="J40" i="1"/>
  <c r="J102" i="1" l="1"/>
  <c r="J101" i="1"/>
  <c r="F94" i="1"/>
  <c r="G94" i="1"/>
  <c r="I94" i="1" s="1"/>
  <c r="E94" i="1"/>
  <c r="F98" i="1"/>
  <c r="G98" i="1"/>
  <c r="E98" i="1"/>
  <c r="E118" i="1"/>
  <c r="F121" i="1"/>
  <c r="G121" i="1"/>
  <c r="E121" i="1"/>
  <c r="J120" i="1"/>
  <c r="H120" i="1"/>
  <c r="J119" i="1"/>
  <c r="H119" i="1"/>
  <c r="G118" i="1"/>
  <c r="F118" i="1"/>
  <c r="I118" i="1" l="1"/>
  <c r="H121" i="1"/>
  <c r="J121" i="1"/>
  <c r="I121" i="1"/>
  <c r="I98" i="1"/>
  <c r="J118" i="1"/>
  <c r="H118" i="1"/>
  <c r="J97" i="1" l="1"/>
  <c r="H97" i="1"/>
  <c r="I39" i="1" l="1"/>
  <c r="I40" i="1"/>
  <c r="I41" i="1"/>
  <c r="I42" i="1"/>
  <c r="I43" i="1"/>
  <c r="I44" i="1"/>
  <c r="I45" i="1"/>
  <c r="I46" i="1"/>
  <c r="H39" i="1"/>
  <c r="H40" i="1"/>
  <c r="H41" i="1"/>
  <c r="H42" i="1"/>
  <c r="H43" i="1"/>
  <c r="H44" i="1"/>
  <c r="H45" i="1"/>
  <c r="H46" i="1"/>
  <c r="I38" i="1"/>
  <c r="H38" i="1"/>
  <c r="I35" i="1"/>
  <c r="I36" i="1"/>
  <c r="I34" i="1"/>
  <c r="H35" i="1"/>
  <c r="H36" i="1"/>
  <c r="H34" i="1"/>
  <c r="J30" i="1"/>
  <c r="J27" i="1"/>
  <c r="H83" i="1"/>
  <c r="I83" i="1"/>
  <c r="H78" i="1"/>
  <c r="I78" i="1"/>
  <c r="H77" i="1"/>
  <c r="I77" i="1"/>
  <c r="H66" i="1"/>
  <c r="I66" i="1"/>
  <c r="H32" i="1"/>
  <c r="I32" i="1"/>
  <c r="H31" i="1"/>
  <c r="I31" i="1"/>
  <c r="H27" i="1"/>
  <c r="I27" i="1"/>
  <c r="H23" i="1"/>
  <c r="I23" i="1"/>
  <c r="H22" i="1"/>
  <c r="I22" i="1"/>
  <c r="H20" i="1"/>
  <c r="I20" i="1"/>
  <c r="F47" i="1"/>
  <c r="G47" i="1"/>
  <c r="F33" i="1"/>
  <c r="G33" i="1"/>
  <c r="F17" i="1"/>
  <c r="F13" i="1"/>
  <c r="G13" i="1"/>
  <c r="E13" i="1"/>
  <c r="E37" i="1"/>
  <c r="E47" i="1"/>
  <c r="F53" i="1"/>
  <c r="G53" i="1"/>
  <c r="E53" i="1"/>
  <c r="F64" i="1"/>
  <c r="G64" i="1"/>
  <c r="E64" i="1"/>
  <c r="F73" i="1"/>
  <c r="G73" i="1"/>
  <c r="F80" i="1"/>
  <c r="G80" i="1"/>
  <c r="E80" i="1"/>
  <c r="G37" i="1"/>
  <c r="E33" i="1"/>
  <c r="J33" i="1"/>
  <c r="J31" i="1" l="1"/>
  <c r="J32" i="1"/>
  <c r="E84" i="1"/>
  <c r="E148" i="1" s="1"/>
  <c r="K33" i="1"/>
  <c r="G84" i="1"/>
  <c r="G148" i="1" s="1"/>
  <c r="F84" i="1"/>
  <c r="H33" i="1"/>
  <c r="I33" i="1"/>
  <c r="H94" i="1" l="1"/>
  <c r="K94" i="1"/>
  <c r="J94" i="1"/>
  <c r="J138" i="1" l="1"/>
  <c r="J139" i="1"/>
  <c r="I138" i="1"/>
  <c r="I139" i="1"/>
  <c r="H138" i="1"/>
  <c r="H139" i="1"/>
  <c r="J86" i="1"/>
  <c r="H86" i="1"/>
  <c r="K99" i="1"/>
  <c r="K100" i="1"/>
  <c r="K111" i="1"/>
  <c r="K112" i="1"/>
  <c r="K116" i="1"/>
  <c r="J95" i="1"/>
  <c r="J96" i="1"/>
  <c r="J99" i="1"/>
  <c r="J100" i="1"/>
  <c r="J111" i="1"/>
  <c r="J112" i="1"/>
  <c r="J114" i="1"/>
  <c r="J115" i="1"/>
  <c r="J116" i="1"/>
  <c r="H95" i="1"/>
  <c r="H96" i="1"/>
  <c r="H99" i="1"/>
  <c r="H100" i="1"/>
  <c r="H111" i="1"/>
  <c r="H112" i="1"/>
  <c r="H114" i="1"/>
  <c r="H115" i="1"/>
  <c r="H116" i="1"/>
  <c r="E110" i="1"/>
  <c r="E136" i="1" s="1"/>
  <c r="E151" i="1" s="1"/>
  <c r="F110" i="1"/>
  <c r="G110" i="1"/>
  <c r="J66" i="1"/>
  <c r="K14" i="1"/>
  <c r="K15" i="1"/>
  <c r="K16" i="1"/>
  <c r="K18" i="1"/>
  <c r="K24" i="1"/>
  <c r="K25" i="1"/>
  <c r="K26" i="1"/>
  <c r="K28" i="1"/>
  <c r="K29" i="1"/>
  <c r="K46" i="1"/>
  <c r="K48" i="1"/>
  <c r="K49" i="1"/>
  <c r="K50" i="1"/>
  <c r="K51" i="1"/>
  <c r="K52" i="1"/>
  <c r="K54" i="1"/>
  <c r="K55" i="1"/>
  <c r="K56" i="1"/>
  <c r="K59" i="1"/>
  <c r="K70" i="1"/>
  <c r="K75" i="1"/>
  <c r="K81" i="1"/>
  <c r="K82" i="1"/>
  <c r="J14" i="1"/>
  <c r="J15" i="1"/>
  <c r="J16" i="1"/>
  <c r="J18" i="1"/>
  <c r="J24" i="1"/>
  <c r="J25" i="1"/>
  <c r="J26" i="1"/>
  <c r="J28" i="1"/>
  <c r="J29" i="1"/>
  <c r="J41" i="1"/>
  <c r="J42" i="1"/>
  <c r="J48" i="1"/>
  <c r="J49" i="1"/>
  <c r="J50" i="1"/>
  <c r="J51" i="1"/>
  <c r="J52" i="1"/>
  <c r="J54" i="1"/>
  <c r="J55" i="1"/>
  <c r="J56" i="1"/>
  <c r="J58" i="1"/>
  <c r="J59" i="1"/>
  <c r="J60" i="1"/>
  <c r="J61" i="1"/>
  <c r="J62" i="1"/>
  <c r="J63" i="1"/>
  <c r="J65" i="1"/>
  <c r="J69" i="1"/>
  <c r="J70" i="1"/>
  <c r="J71" i="1"/>
  <c r="J72" i="1"/>
  <c r="J74" i="1"/>
  <c r="J81" i="1"/>
  <c r="J82" i="1"/>
  <c r="I14" i="1"/>
  <c r="I15" i="1"/>
  <c r="I16" i="1"/>
  <c r="I18" i="1"/>
  <c r="I19" i="1"/>
  <c r="I24" i="1"/>
  <c r="I25" i="1"/>
  <c r="I28" i="1"/>
  <c r="I29" i="1"/>
  <c r="I30" i="1"/>
  <c r="I48" i="1"/>
  <c r="I49" i="1"/>
  <c r="I50" i="1"/>
  <c r="I51" i="1"/>
  <c r="I52" i="1"/>
  <c r="I54" i="1"/>
  <c r="I55" i="1"/>
  <c r="I56" i="1"/>
  <c r="I58" i="1"/>
  <c r="I59" i="1"/>
  <c r="I60" i="1"/>
  <c r="I61" i="1"/>
  <c r="I62" i="1"/>
  <c r="I63" i="1"/>
  <c r="I65" i="1"/>
  <c r="I69" i="1"/>
  <c r="I70" i="1"/>
  <c r="I71" i="1"/>
  <c r="I72" i="1"/>
  <c r="I74" i="1"/>
  <c r="I75" i="1"/>
  <c r="I82" i="1"/>
  <c r="H14" i="1"/>
  <c r="H15" i="1"/>
  <c r="H16" i="1"/>
  <c r="H18" i="1"/>
  <c r="H19" i="1"/>
  <c r="H24" i="1"/>
  <c r="H25" i="1"/>
  <c r="H28" i="1"/>
  <c r="H29" i="1"/>
  <c r="H30" i="1"/>
  <c r="H48" i="1"/>
  <c r="H49" i="1"/>
  <c r="H50" i="1"/>
  <c r="H51" i="1"/>
  <c r="H52" i="1"/>
  <c r="H54" i="1"/>
  <c r="H55" i="1"/>
  <c r="H56" i="1"/>
  <c r="H58" i="1"/>
  <c r="H59" i="1"/>
  <c r="H60" i="1"/>
  <c r="H61" i="1"/>
  <c r="H62" i="1"/>
  <c r="H63" i="1"/>
  <c r="H65" i="1"/>
  <c r="H69" i="1"/>
  <c r="H70" i="1"/>
  <c r="H71" i="1"/>
  <c r="H72" i="1"/>
  <c r="H74" i="1"/>
  <c r="H75" i="1"/>
  <c r="H79" i="1"/>
  <c r="H82" i="1"/>
  <c r="H80" i="1"/>
  <c r="G136" i="1" l="1"/>
  <c r="G151" i="1" s="1"/>
  <c r="F136" i="1"/>
  <c r="K13" i="1"/>
  <c r="J17" i="1"/>
  <c r="K37" i="1"/>
  <c r="K47" i="1"/>
  <c r="K53" i="1"/>
  <c r="K57" i="1"/>
  <c r="I64" i="1"/>
  <c r="I73" i="1"/>
  <c r="H73" i="1"/>
  <c r="H64" i="1"/>
  <c r="H17" i="1"/>
  <c r="K17" i="1"/>
  <c r="J37" i="1"/>
  <c r="I37" i="1"/>
  <c r="J47" i="1"/>
  <c r="I47" i="1"/>
  <c r="J53" i="1"/>
  <c r="I53" i="1"/>
  <c r="J57" i="1"/>
  <c r="I57" i="1"/>
  <c r="J64" i="1"/>
  <c r="K73" i="1"/>
  <c r="K80" i="1"/>
  <c r="I80" i="1"/>
  <c r="H13" i="1"/>
  <c r="K98" i="1"/>
  <c r="K110" i="1"/>
  <c r="K113" i="1"/>
  <c r="I13" i="1"/>
  <c r="J80" i="1"/>
  <c r="J73" i="1"/>
  <c r="H110" i="1"/>
  <c r="H98" i="1"/>
  <c r="J110" i="1"/>
  <c r="J98" i="1"/>
  <c r="H57" i="1"/>
  <c r="H53" i="1"/>
  <c r="H47" i="1"/>
  <c r="H37" i="1"/>
  <c r="I17" i="1"/>
  <c r="J13" i="1"/>
  <c r="J113" i="1"/>
  <c r="K64" i="1"/>
  <c r="I136" i="1" l="1"/>
  <c r="H136" i="1"/>
  <c r="J136" i="1"/>
  <c r="I84" i="1"/>
  <c r="H84" i="1"/>
  <c r="J84" i="1"/>
  <c r="K84" i="1"/>
</calcChain>
</file>

<file path=xl/sharedStrings.xml><?xml version="1.0" encoding="utf-8"?>
<sst xmlns="http://schemas.openxmlformats.org/spreadsheetml/2006/main" count="225" uniqueCount="160">
  <si>
    <t>Загальний фонд</t>
  </si>
  <si>
    <t>грн.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</si>
  <si>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</si>
  <si>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</si>
  <si>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</si>
  <si>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</si>
  <si>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</si>
  <si>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</si>
  <si>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</si>
  <si>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</si>
  <si>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</si>
  <si>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</si>
  <si>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</si>
  <si>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</si>
  <si>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</si>
  <si>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</si>
  <si>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</si>
  <si>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</si>
  <si>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</si>
  <si>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</si>
  <si>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</si>
  <si>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</si>
  <si>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</si>
  <si>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</si>
  <si>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</si>
  <si>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</si>
  <si>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</si>
  <si>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</si>
  <si>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</si>
  <si>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</si>
  <si>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</si>
  <si>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</si>
  <si>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</si>
  <si>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</si>
  <si>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</si>
  <si>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</si>
  <si>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</si>
  <si>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</si>
  <si>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</si>
  <si>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</si>
  <si>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</si>
  <si>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</si>
  <si>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</si>
  <si>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</si>
  <si>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</si>
  <si>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</si>
  <si>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</si>
  <si>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</si>
  <si>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</si>
  <si>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</si>
  <si>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</si>
  <si>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</si>
  <si>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</si>
  <si>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</si>
  <si>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</si>
  <si>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</si>
  <si>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</si>
  <si>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</si>
  <si>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</si>
  <si>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</si>
  <si>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</si>
  <si>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</si>
  <si>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</si>
  <si>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</si>
  <si>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</si>
  <si>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</si>
  <si>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</si>
  <si>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</si>
  <si>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</si>
  <si>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</si>
  <si>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</si>
  <si>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</si>
  <si>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</si>
  <si>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</si>
  <si>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</si>
  <si>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</si>
  <si>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</si>
  <si>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</si>
  <si>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</si>
  <si>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</si>
  <si>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</si>
  <si>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</si>
  <si>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</si>
  <si>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</si>
  <si>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</si>
  <si>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</si>
  <si>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</si>
  <si>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</si>
  <si>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</si>
  <si>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</si>
  <si>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</si>
  <si>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</si>
  <si>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</si>
  <si>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</si>
  <si>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</si>
  <si>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</si>
  <si>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</si>
  <si>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</si>
  <si>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</si>
  <si>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</si>
  <si>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</si>
  <si>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</si>
  <si>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</si>
  <si>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</si>
  <si>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</si>
  <si>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</si>
  <si>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</si>
  <si>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</si>
  <si>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</si>
  <si>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</si>
  <si>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</si>
  <si>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</si>
  <si>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</si>
  <si>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</si>
  <si>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</si>
  <si>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ДЖЕРЕЛА ФІНАНСУВАННЯ ДИФІЦИТУ БЮДЖЕТУ ЗФ</t>
  </si>
  <si>
    <t>ДЖЕРЕЛА ФІНАНСУВАННЯ ДИФІЦИТУ БЮДЖЕТУ СФ</t>
  </si>
  <si>
    <t>Забезпечення діяльності центрів професійного розвитку педагогічних працівників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</si>
  <si>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</si>
  <si>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</si>
  <si>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</si>
  <si>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</si>
  <si>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</si>
  <si>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</si>
  <si>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</si>
  <si>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</si>
  <si>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</si>
  <si>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</si>
  <si>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</si>
  <si>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</si>
  <si>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</si>
  <si>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</si>
  <si>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</si>
  <si>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</si>
  <si>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</si>
  <si>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</si>
  <si>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Інші заходи громадського порядку та безпеки</t>
  </si>
  <si>
    <t>Інша діяльність у сфері екології та охорони природних ресурсів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</si>
  <si>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</si>
  <si>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(залишок освітньої субвенції)</t>
  </si>
  <si>
    <t>Код, Наказ МФУ від 17.12.2020 № 781</t>
  </si>
  <si>
    <t>Код, Наказ МФУ від 20.09.2017 № 793</t>
  </si>
  <si>
    <t>Бюджет на 2022 рік з урахуванням змін</t>
  </si>
  <si>
    <t>Утримання та розвиток автомобільних доріг та дорожньої інфраструктури за рахунок коштів місцевого бюджету</t>
  </si>
  <si>
    <t>Розвиток мережі центрів надання адміністративних послуг</t>
  </si>
  <si>
    <t>На кінець періоду</t>
  </si>
  <si>
    <t>баланс сф</t>
  </si>
  <si>
    <t>Розроблення комплексних планів просторового розвитку територій територіальних громад</t>
  </si>
  <si>
    <t>Звіт про виконання бюджету Менської ТГ за 1 півріччя 2022 року</t>
  </si>
  <si>
    <t>Виконано за 1 півріччя 2021 року</t>
  </si>
  <si>
    <t>Виконано за 1 півріччя 2022 року</t>
  </si>
  <si>
    <t>До звітних даних за 1 півріччя 2021 року</t>
  </si>
  <si>
    <t xml:space="preserve">Бюджет на 1 півріччя 2022 року з урахуванням змін </t>
  </si>
  <si>
    <t>Заходи та роботи з мобілізаційної підготовки місцевого значення</t>
  </si>
  <si>
    <t>Інші заходи</t>
  </si>
  <si>
    <t>Утримання та розвиток інших об`єктів транспортної інфраструктури</t>
  </si>
  <si>
    <t>баланс зф</t>
  </si>
  <si>
    <t>Алла НЕРОСЛИК</t>
  </si>
  <si>
    <t xml:space="preserve">"Додаток №2 до рішення виконавчого комітету Менської міської ради № 111 26 липня 2022 року
</t>
  </si>
  <si>
    <t xml:space="preserve">Начальник Фінансового управління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</si>
</sst>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0" fillId="0" borderId="0" xfId="0"/>
    <xf numFmtId="0" fontId="0" fillId="5" borderId="0" xfId="0" applyFill="1"/>
    <xf numFmtId="164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164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164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4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4" fontId="3" fillId="6" borderId="7" xfId="0" applyNumberFormat="1" applyFont="1" applyFill="1" applyBorder="1" applyAlignment="1">
      <alignment horizontal="right" vertical="center" wrapText="1"/>
    </xf>
    <xf numFmtId="0" fontId="1" fillId="7" borderId="10" xfId="0" quotePrefix="1" applyFont="1" applyFill="1" applyBorder="1" applyAlignment="1">
      <alignment vertical="center" wrapText="1"/>
    </xf>
    <xf numFmtId="0" fontId="1" fillId="7" borderId="11" xfId="0" quotePrefix="1" applyFont="1" applyFill="1" applyBorder="1" applyAlignment="1">
      <alignment vertical="center" wrapText="1"/>
    </xf>
    <xf numFmtId="164" fontId="1" fillId="5" borderId="13" xfId="0" applyNumberFormat="1" applyFont="1" applyFill="1" applyBorder="1" applyAlignment="1">
      <alignment horizontal="right" vertical="center" wrapText="1"/>
    </xf>
    <xf numFmtId="2" fontId="1" fillId="5" borderId="13" xfId="0" applyNumberFormat="1" applyFont="1" applyFill="1" applyBorder="1" applyAlignment="1">
      <alignment horizontal="right" vertical="center" wrapText="1"/>
    </xf>
    <xf numFmtId="164" fontId="1" fillId="5" borderId="14" xfId="0" applyNumberFormat="1" applyFont="1" applyFill="1" applyBorder="1" applyAlignment="1">
      <alignment horizontal="right" vertical="center" wrapText="1"/>
    </xf>
    <xf numFmtId="0" fontId="1" fillId="5" borderId="15" xfId="0" quotePrefix="1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4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3" xfId="0" applyBorder="1" applyAlignment="1">
      <alignment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1" fillId="2" borderId="15" xfId="0" quotePrefix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right"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vertical="center" wrapText="1"/>
    </xf>
    <xf numFmtId="2" fontId="1" fillId="2" borderId="16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Border="1" applyAlignment="1">
      <alignment vertical="center" wrapText="1"/>
    </xf>
    <xf numFmtId="164" fontId="1" fillId="2" borderId="18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0" fillId="0" borderId="22" xfId="0" quotePrefix="1" applyBorder="1" applyAlignment="1">
      <alignment vertical="center" wrapText="1"/>
    </xf>
    <xf numFmtId="0" fontId="0" fillId="0" borderId="23" xfId="0" quotePrefix="1" applyBorder="1" applyAlignment="1">
      <alignment vertical="center" wrapText="1"/>
    </xf>
    <xf numFmtId="0" fontId="0" fillId="0" borderId="24" xfId="0" quotePrefix="1" applyBorder="1" applyAlignment="1">
      <alignment vertical="center" wrapText="1"/>
    </xf>
    <xf numFmtId="0" fontId="1" fillId="2" borderId="10" xfId="0" quotePrefix="1" applyFont="1" applyFill="1" applyBorder="1" applyAlignment="1">
      <alignment horizontal="center" vertical="center" wrapText="1"/>
    </xf>
    <xf numFmtId="0" fontId="0" fillId="0" borderId="22" xfId="0" quotePrefix="1" applyBorder="1" applyAlignment="1">
      <alignment horizontal="left" vertical="center" wrapText="1"/>
    </xf>
    <xf numFmtId="0" fontId="0" fillId="0" borderId="23" xfId="0" quotePrefix="1" applyBorder="1" applyAlignment="1">
      <alignment horizontal="left" vertical="center" wrapText="1"/>
    </xf>
    <xf numFmtId="0" fontId="0" fillId="0" borderId="25" xfId="0" quotePrefix="1" applyBorder="1" applyAlignment="1">
      <alignment horizontal="left" vertical="center" wrapText="1"/>
    </xf>
    <xf numFmtId="0" fontId="1" fillId="2" borderId="26" xfId="0" quotePrefix="1" applyFont="1" applyFill="1" applyBorder="1" applyAlignment="1">
      <alignment horizontal="center" vertical="center" wrapText="1"/>
    </xf>
    <xf numFmtId="0" fontId="0" fillId="0" borderId="23" xfId="0" quotePrefix="1" applyFont="1" applyFill="1" applyBorder="1" applyAlignment="1">
      <alignment horizontal="left" vertical="center" wrapText="1"/>
    </xf>
    <xf numFmtId="0" fontId="0" fillId="0" borderId="24" xfId="0" quotePrefix="1" applyBorder="1" applyAlignment="1">
      <alignment horizontal="left" vertical="center" wrapText="1"/>
    </xf>
    <xf numFmtId="0" fontId="3" fillId="6" borderId="10" xfId="0" quotePrefix="1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vertical="center" wrapText="1"/>
    </xf>
    <xf numFmtId="0" fontId="1" fillId="5" borderId="10" xfId="0" quotePrefix="1" applyFont="1" applyFill="1" applyBorder="1" applyAlignment="1">
      <alignment vertical="center" wrapText="1"/>
    </xf>
    <xf numFmtId="0" fontId="1" fillId="0" borderId="22" xfId="0" applyFont="1" applyBorder="1"/>
    <xf numFmtId="0" fontId="1" fillId="0" borderId="23" xfId="0" applyFont="1" applyBorder="1"/>
    <xf numFmtId="0" fontId="0" fillId="0" borderId="23" xfId="0" applyBorder="1"/>
    <xf numFmtId="0" fontId="1" fillId="4" borderId="10" xfId="0" quotePrefix="1" applyFont="1" applyFill="1" applyBorder="1" applyAlignment="1">
      <alignment vertical="center" wrapText="1"/>
    </xf>
    <xf numFmtId="49" fontId="0" fillId="0" borderId="0" xfId="0" quotePrefix="1" applyNumberFormat="1" applyBorder="1" applyAlignment="1">
      <alignment vertical="center" wrapText="1"/>
    </xf>
    <xf numFmtId="0" fontId="0" fillId="0" borderId="0" xfId="0" quotePrefix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3" fillId="4" borderId="10" xfId="0" quotePrefix="1" applyFont="1" applyFill="1" applyBorder="1" applyAlignment="1">
      <alignment vertical="center" wrapText="1"/>
    </xf>
    <xf numFmtId="0" fontId="1" fillId="5" borderId="26" xfId="0" quotePrefix="1" applyFont="1" applyFill="1" applyBorder="1" applyAlignment="1">
      <alignment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0" borderId="30" xfId="0" quotePrefix="1" applyBorder="1" applyAlignment="1">
      <alignment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0" fontId="0" fillId="0" borderId="32" xfId="0" quotePrefix="1" applyBorder="1" applyAlignment="1">
      <alignment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0" fontId="0" fillId="0" borderId="34" xfId="0" quotePrefix="1" applyBorder="1" applyAlignment="1">
      <alignment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0" fillId="0" borderId="32" xfId="0" quotePrefix="1" applyFill="1" applyBorder="1" applyAlignment="1">
      <alignment vertical="center" wrapText="1"/>
    </xf>
    <xf numFmtId="0" fontId="0" fillId="0" borderId="28" xfId="0" quotePrefix="1" applyBorder="1" applyAlignment="1">
      <alignment vertical="center" wrapText="1"/>
    </xf>
    <xf numFmtId="0" fontId="0" fillId="0" borderId="30" xfId="0" quotePrefix="1" applyBorder="1" applyAlignment="1">
      <alignment horizontal="right" vertical="center" wrapText="1"/>
    </xf>
    <xf numFmtId="0" fontId="1" fillId="0" borderId="30" xfId="0" applyFont="1" applyBorder="1"/>
    <xf numFmtId="0" fontId="0" fillId="0" borderId="31" xfId="0" applyBorder="1"/>
    <xf numFmtId="0" fontId="1" fillId="0" borderId="32" xfId="0" applyFont="1" applyBorder="1"/>
    <xf numFmtId="0" fontId="0" fillId="0" borderId="33" xfId="0" applyBorder="1"/>
    <xf numFmtId="0" fontId="0" fillId="0" borderId="32" xfId="0" applyBorder="1"/>
    <xf numFmtId="49" fontId="0" fillId="0" borderId="30" xfId="0" quotePrefix="1" applyNumberFormat="1" applyBorder="1" applyAlignment="1">
      <alignment horizontal="right" vertical="center" wrapText="1"/>
    </xf>
    <xf numFmtId="164" fontId="1" fillId="5" borderId="31" xfId="0" applyNumberFormat="1" applyFont="1" applyFill="1" applyBorder="1" applyAlignment="1">
      <alignment horizontal="right" vertical="center" wrapText="1"/>
    </xf>
    <xf numFmtId="49" fontId="0" fillId="0" borderId="32" xfId="0" quotePrefix="1" applyNumberFormat="1" applyBorder="1" applyAlignment="1">
      <alignment horizontal="right" vertical="center" wrapText="1"/>
    </xf>
    <xf numFmtId="49" fontId="0" fillId="0" borderId="28" xfId="0" quotePrefix="1" applyNumberFormat="1" applyBorder="1" applyAlignment="1">
      <alignment horizontal="right" vertical="center" wrapText="1"/>
    </xf>
    <xf numFmtId="164" fontId="1" fillId="5" borderId="33" xfId="0" applyNumberFormat="1" applyFont="1" applyFill="1" applyBorder="1" applyAlignment="1">
      <alignment horizontal="right" vertical="center" wrapText="1"/>
    </xf>
    <xf numFmtId="164" fontId="1" fillId="5" borderId="12" xfId="0" applyNumberFormat="1" applyFont="1" applyFill="1" applyBorder="1" applyAlignment="1">
      <alignment horizontal="right" vertical="center" wrapText="1"/>
    </xf>
    <xf numFmtId="0" fontId="0" fillId="0" borderId="28" xfId="0" quotePrefix="1" applyFont="1" applyFill="1" applyBorder="1" applyAlignment="1">
      <alignment horizontal="right" vertical="center" wrapText="1"/>
    </xf>
    <xf numFmtId="164" fontId="1" fillId="5" borderId="17" xfId="0" applyNumberFormat="1" applyFont="1" applyFill="1" applyBorder="1" applyAlignment="1">
      <alignment horizontal="right" vertical="center" wrapText="1"/>
    </xf>
    <xf numFmtId="49" fontId="0" fillId="0" borderId="34" xfId="0" quotePrefix="1" applyNumberFormat="1" applyBorder="1" applyAlignment="1">
      <alignment horizontal="right" vertical="center" wrapText="1"/>
    </xf>
    <xf numFmtId="0" fontId="0" fillId="0" borderId="32" xfId="0" quotePrefix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6" xfId="0" applyNumberFormat="1" applyFont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6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3" fillId="6" borderId="6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4" fontId="1" fillId="5" borderId="6" xfId="0" applyNumberFormat="1" applyFont="1" applyFill="1" applyBorder="1" applyAlignment="1">
      <alignment vertical="center" wrapText="1"/>
    </xf>
    <xf numFmtId="4" fontId="1" fillId="7" borderId="6" xfId="0" quotePrefix="1" applyNumberFormat="1" applyFont="1" applyFill="1" applyBorder="1" applyAlignment="1">
      <alignment vertical="center" wrapText="1"/>
    </xf>
    <xf numFmtId="4" fontId="1" fillId="0" borderId="4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4" fontId="1" fillId="4" borderId="6" xfId="0" applyNumberFormat="1" applyFont="1" applyFill="1" applyBorder="1" applyAlignment="1">
      <alignment vertical="center" wrapText="1"/>
    </xf>
    <xf numFmtId="4" fontId="0" fillId="2" borderId="6" xfId="0" applyNumberFormat="1" applyFill="1" applyBorder="1"/>
    <xf numFmtId="4" fontId="0" fillId="0" borderId="3" xfId="0" applyNumberFormat="1" applyFont="1" applyFill="1" applyBorder="1"/>
    <xf numFmtId="0" fontId="0" fillId="0" borderId="0" xfId="0" quotePrefix="1" applyBorder="1" applyAlignment="1">
      <alignment vertical="center" wrapText="1"/>
    </xf>
    <xf numFmtId="164" fontId="1" fillId="5" borderId="3" xfId="0" applyNumberFormat="1" applyFont="1" applyFill="1" applyBorder="1" applyAlignment="1">
      <alignment horizontal="right" vertical="center" wrapText="1"/>
    </xf>
    <xf numFmtId="2" fontId="1" fillId="5" borderId="3" xfId="0" applyNumberFormat="1" applyFont="1" applyFill="1" applyBorder="1" applyAlignment="1">
      <alignment horizontal="right" vertical="center" wrapText="1"/>
    </xf>
    <xf numFmtId="164" fontId="1" fillId="5" borderId="29" xfId="0" applyNumberFormat="1" applyFont="1" applyFill="1" applyBorder="1" applyAlignment="1">
      <alignment horizontal="right" vertical="center" wrapText="1"/>
    </xf>
    <xf numFmtId="4" fontId="8" fillId="7" borderId="6" xfId="0" quotePrefix="1" applyNumberFormat="1" applyFont="1" applyFill="1" applyBorder="1" applyAlignment="1">
      <alignment vertical="center" wrapText="1"/>
    </xf>
    <xf numFmtId="4" fontId="8" fillId="0" borderId="4" xfId="0" applyNumberFormat="1" applyFont="1" applyBorder="1"/>
    <xf numFmtId="4" fontId="8" fillId="0" borderId="1" xfId="0" applyNumberFormat="1" applyFont="1" applyBorder="1"/>
    <xf numFmtId="4" fontId="7" fillId="0" borderId="1" xfId="0" applyNumberFormat="1" applyFont="1" applyBorder="1"/>
    <xf numFmtId="4" fontId="9" fillId="2" borderId="6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2" borderId="6" xfId="0" applyNumberFormat="1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4" fontId="10" fillId="0" borderId="3" xfId="0" applyNumberFormat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4" fontId="9" fillId="2" borderId="13" xfId="0" applyNumberFormat="1" applyFont="1" applyFill="1" applyBorder="1" applyAlignment="1">
      <alignment vertical="center" wrapText="1"/>
    </xf>
    <xf numFmtId="4" fontId="11" fillId="6" borderId="6" xfId="0" applyNumberFormat="1" applyFont="1" applyFill="1" applyBorder="1" applyAlignment="1">
      <alignment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0" fontId="0" fillId="0" borderId="21" xfId="0" quotePrefix="1" applyBorder="1" applyAlignment="1">
      <alignment vertical="center" wrapText="1"/>
    </xf>
    <xf numFmtId="164" fontId="1" fillId="4" borderId="13" xfId="0" applyNumberFormat="1" applyFont="1" applyFill="1" applyBorder="1" applyAlignment="1">
      <alignment horizontal="right" vertical="center" wrapText="1"/>
    </xf>
    <xf numFmtId="2" fontId="1" fillId="4" borderId="13" xfId="0" applyNumberFormat="1" applyFont="1" applyFill="1" applyBorder="1" applyAlignment="1">
      <alignment horizontal="right" vertical="center" wrapText="1"/>
    </xf>
    <xf numFmtId="164" fontId="1" fillId="4" borderId="14" xfId="0" applyNumberFormat="1" applyFont="1" applyFill="1" applyBorder="1" applyAlignment="1">
      <alignment horizontal="right" vertical="center" wrapText="1"/>
    </xf>
    <xf numFmtId="4" fontId="1" fillId="2" borderId="37" xfId="0" applyNumberFormat="1" applyFont="1" applyFill="1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164" fontId="1" fillId="5" borderId="8" xfId="0" applyNumberFormat="1" applyFont="1" applyFill="1" applyBorder="1" applyAlignment="1">
      <alignment horizontal="right" vertical="center" wrapText="1"/>
    </xf>
    <xf numFmtId="164" fontId="1" fillId="5" borderId="32" xfId="0" applyNumberFormat="1" applyFont="1" applyFill="1" applyBorder="1" applyAlignment="1">
      <alignment horizontal="right" vertical="center" wrapText="1"/>
    </xf>
    <xf numFmtId="164" fontId="1" fillId="2" borderId="33" xfId="0" applyNumberFormat="1" applyFont="1" applyFill="1" applyBorder="1" applyAlignment="1">
      <alignment horizontal="right" vertical="center" wrapText="1"/>
    </xf>
    <xf numFmtId="164" fontId="1" fillId="5" borderId="36" xfId="0" applyNumberFormat="1" applyFont="1" applyFill="1" applyBorder="1" applyAlignment="1">
      <alignment horizontal="right" vertical="center" wrapText="1"/>
    </xf>
    <xf numFmtId="2" fontId="1" fillId="5" borderId="17" xfId="0" applyNumberFormat="1" applyFont="1" applyFill="1" applyBorder="1" applyAlignment="1">
      <alignment horizontal="right" vertical="center" wrapText="1"/>
    </xf>
    <xf numFmtId="164" fontId="1" fillId="5" borderId="30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5" borderId="35" xfId="0" applyNumberFormat="1" applyFont="1" applyFill="1" applyBorder="1" applyAlignment="1">
      <alignment horizontal="right" vertical="center" wrapText="1"/>
    </xf>
    <xf numFmtId="4" fontId="0" fillId="2" borderId="37" xfId="0" applyNumberFormat="1" applyFill="1" applyBorder="1"/>
    <xf numFmtId="2" fontId="1" fillId="2" borderId="39" xfId="0" applyNumberFormat="1" applyFont="1" applyFill="1" applyBorder="1" applyAlignment="1">
      <alignment horizontal="right" vertical="center" wrapText="1"/>
    </xf>
    <xf numFmtId="164" fontId="1" fillId="8" borderId="7" xfId="0" applyNumberFormat="1" applyFont="1" applyFill="1" applyBorder="1" applyAlignment="1">
      <alignment horizontal="right" vertical="center" wrapText="1"/>
    </xf>
    <xf numFmtId="164" fontId="1" fillId="5" borderId="18" xfId="0" applyNumberFormat="1" applyFont="1" applyFill="1" applyBorder="1" applyAlignment="1">
      <alignment horizontal="right" vertical="center" wrapText="1"/>
    </xf>
    <xf numFmtId="164" fontId="1" fillId="8" borderId="6" xfId="0" applyNumberFormat="1" applyFont="1" applyFill="1" applyBorder="1" applyAlignment="1">
      <alignment horizontal="right" vertical="center" wrapText="1"/>
    </xf>
    <xf numFmtId="164" fontId="1" fillId="8" borderId="13" xfId="0" applyNumberFormat="1" applyFont="1" applyFill="1" applyBorder="1" applyAlignment="1">
      <alignment horizontal="right" vertical="center" wrapText="1"/>
    </xf>
    <xf numFmtId="0" fontId="0" fillId="0" borderId="38" xfId="0" quotePrefix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2" fontId="1" fillId="5" borderId="8" xfId="0" applyNumberFormat="1" applyFont="1" applyFill="1" applyBorder="1" applyAlignment="1">
      <alignment horizontal="right" vertical="center" wrapText="1"/>
    </xf>
    <xf numFmtId="164" fontId="1" fillId="5" borderId="9" xfId="0" applyNumberFormat="1" applyFont="1" applyFill="1" applyBorder="1" applyAlignment="1">
      <alignment horizontal="right" vertical="center" wrapText="1"/>
    </xf>
    <xf numFmtId="0" fontId="0" fillId="0" borderId="36" xfId="0" quotePrefix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1" fillId="2" borderId="40" xfId="0" quotePrefix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8" borderId="6" xfId="0" applyNumberFormat="1" applyFont="1" applyFill="1" applyBorder="1" applyAlignment="1">
      <alignment horizontal="right" vertical="center" wrapText="1"/>
    </xf>
    <xf numFmtId="164" fontId="1" fillId="5" borderId="5" xfId="0" applyNumberFormat="1" applyFont="1" applyFill="1" applyBorder="1" applyAlignment="1">
      <alignment horizontal="right" vertical="center" wrapText="1"/>
    </xf>
    <xf numFmtId="164" fontId="1" fillId="8" borderId="5" xfId="0" applyNumberFormat="1" applyFont="1" applyFill="1" applyBorder="1" applyAlignment="1">
      <alignment horizontal="right" vertical="center" wrapText="1"/>
    </xf>
    <xf numFmtId="0" fontId="3" fillId="4" borderId="27" xfId="0" quotePrefix="1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4" fontId="3" fillId="4" borderId="16" xfId="0" applyNumberFormat="1" applyFont="1" applyFill="1" applyBorder="1"/>
    <xf numFmtId="164" fontId="1" fillId="5" borderId="16" xfId="0" applyNumberFormat="1" applyFont="1" applyFill="1" applyBorder="1" applyAlignment="1">
      <alignment horizontal="right"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2" fontId="1" fillId="4" borderId="3" xfId="0" applyNumberFormat="1" applyFont="1" applyFill="1" applyBorder="1" applyAlignment="1">
      <alignment horizontal="right" vertical="center" wrapText="1"/>
    </xf>
    <xf numFmtId="164" fontId="1" fillId="4" borderId="29" xfId="0" applyNumberFormat="1" applyFont="1" applyFill="1" applyBorder="1" applyAlignment="1">
      <alignment horizontal="right" vertical="center" wrapText="1"/>
    </xf>
    <xf numFmtId="0" fontId="0" fillId="0" borderId="38" xfId="0" quotePrefix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wrapText="1"/>
    </xf>
    <xf numFmtId="4" fontId="0" fillId="0" borderId="8" xfId="0" applyNumberFormat="1" applyFill="1" applyBorder="1"/>
    <xf numFmtId="4" fontId="1" fillId="0" borderId="37" xfId="0" applyNumberFormat="1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1" fillId="2" borderId="37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vertical="center" wrapText="1"/>
    </xf>
    <xf numFmtId="4" fontId="0" fillId="2" borderId="37" xfId="0" applyNumberFormat="1" applyFill="1" applyBorder="1" applyAlignment="1">
      <alignment vertical="center" wrapText="1"/>
    </xf>
    <xf numFmtId="4" fontId="0" fillId="0" borderId="23" xfId="0" applyNumberFormat="1" applyFill="1" applyBorder="1" applyAlignment="1">
      <alignment vertical="center" wrapText="1"/>
    </xf>
    <xf numFmtId="4" fontId="1" fillId="2" borderId="19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3" fillId="6" borderId="37" xfId="0" applyNumberFormat="1" applyFont="1" applyFill="1" applyBorder="1" applyAlignment="1">
      <alignment vertical="center" wrapText="1"/>
    </xf>
    <xf numFmtId="4" fontId="1" fillId="3" borderId="37" xfId="0" applyNumberFormat="1" applyFont="1" applyFill="1" applyBorder="1" applyAlignment="1">
      <alignment vertical="center" wrapText="1"/>
    </xf>
    <xf numFmtId="4" fontId="8" fillId="7" borderId="37" xfId="0" applyNumberFormat="1" applyFont="1" applyFill="1" applyBorder="1" applyAlignment="1">
      <alignment vertical="center" wrapText="1"/>
    </xf>
    <xf numFmtId="4" fontId="1" fillId="4" borderId="37" xfId="0" applyNumberFormat="1" applyFont="1" applyFill="1" applyBorder="1" applyAlignment="1">
      <alignment vertical="center" wrapText="1"/>
    </xf>
    <xf numFmtId="4" fontId="0" fillId="0" borderId="41" xfId="0" applyNumberFormat="1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4" fontId="0" fillId="0" borderId="21" xfId="0" applyNumberFormat="1" applyFont="1" applyFill="1" applyBorder="1"/>
    <xf numFmtId="4" fontId="0" fillId="0" borderId="41" xfId="0" applyNumberFormat="1" applyFill="1" applyBorder="1"/>
    <xf numFmtId="4" fontId="3" fillId="4" borderId="20" xfId="0" applyNumberFormat="1" applyFont="1" applyFill="1" applyBorder="1"/>
    <xf numFmtId="0" fontId="1" fillId="0" borderId="34" xfId="0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4" fontId="0" fillId="0" borderId="32" xfId="0" applyNumberFormat="1" applyFont="1" applyBorder="1" applyAlignment="1">
      <alignment horizontal="right" vertical="center" wrapText="1"/>
    </xf>
    <xf numFmtId="164" fontId="0" fillId="0" borderId="34" xfId="0" applyNumberFormat="1" applyFont="1" applyBorder="1" applyAlignment="1">
      <alignment horizontal="right" vertical="center" wrapText="1"/>
    </xf>
    <xf numFmtId="164" fontId="0" fillId="0" borderId="32" xfId="0" applyNumberFormat="1" applyFont="1" applyFill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3" fillId="6" borderId="5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64" fontId="1" fillId="4" borderId="15" xfId="0" applyNumberFormat="1" applyFont="1" applyFill="1" applyBorder="1" applyAlignment="1">
      <alignment horizontal="right" vertical="center" wrapText="1"/>
    </xf>
    <xf numFmtId="164" fontId="1" fillId="5" borderId="34" xfId="0" applyNumberFormat="1" applyFont="1" applyFill="1" applyBorder="1" applyAlignment="1">
      <alignment horizontal="right" vertical="center" wrapText="1"/>
    </xf>
    <xf numFmtId="164" fontId="1" fillId="5" borderId="38" xfId="0" applyNumberFormat="1" applyFont="1" applyFill="1" applyBorder="1" applyAlignment="1">
      <alignment horizontal="right" vertical="center" wrapText="1"/>
    </xf>
    <xf numFmtId="164" fontId="1" fillId="5" borderId="28" xfId="0" applyNumberFormat="1" applyFont="1" applyFill="1" applyBorder="1" applyAlignment="1">
      <alignment horizontal="right" vertical="center" wrapText="1"/>
    </xf>
    <xf numFmtId="164" fontId="1" fillId="5" borderId="15" xfId="0" applyNumberFormat="1" applyFont="1" applyFill="1" applyBorder="1" applyAlignment="1">
      <alignment horizontal="right" vertical="center" wrapText="1"/>
    </xf>
    <xf numFmtId="164" fontId="1" fillId="4" borderId="28" xfId="0" applyNumberFormat="1" applyFont="1" applyFill="1" applyBorder="1" applyAlignment="1">
      <alignment horizontal="right" vertical="center" wrapText="1"/>
    </xf>
    <xf numFmtId="4" fontId="9" fillId="5" borderId="6" xfId="0" applyNumberFormat="1" applyFont="1" applyFill="1" applyBorder="1" applyAlignment="1">
      <alignment vertical="center" wrapText="1"/>
    </xf>
    <xf numFmtId="4" fontId="9" fillId="5" borderId="37" xfId="0" applyNumberFormat="1" applyFont="1" applyFill="1" applyBorder="1" applyAlignment="1">
      <alignment vertical="center" wrapText="1"/>
    </xf>
    <xf numFmtId="4" fontId="9" fillId="5" borderId="13" xfId="0" applyNumberFormat="1" applyFont="1" applyFill="1" applyBorder="1" applyAlignment="1">
      <alignment vertical="center" wrapText="1"/>
    </xf>
    <xf numFmtId="4" fontId="9" fillId="5" borderId="19" xfId="0" applyNumberFormat="1" applyFont="1" applyFill="1" applyBorder="1" applyAlignment="1">
      <alignment vertical="center" wrapText="1"/>
    </xf>
    <xf numFmtId="4" fontId="10" fillId="0" borderId="23" xfId="0" applyNumberFormat="1" applyFont="1" applyBorder="1"/>
    <xf numFmtId="4" fontId="10" fillId="0" borderId="1" xfId="0" applyNumberFormat="1" applyFont="1" applyBorder="1"/>
    <xf numFmtId="4" fontId="10" fillId="5" borderId="1" xfId="0" applyNumberFormat="1" applyFont="1" applyFill="1" applyBorder="1"/>
    <xf numFmtId="4" fontId="9" fillId="0" borderId="4" xfId="0" applyNumberFormat="1" applyFont="1" applyBorder="1"/>
    <xf numFmtId="4" fontId="9" fillId="0" borderId="22" xfId="0" applyNumberFormat="1" applyFont="1" applyBorder="1"/>
    <xf numFmtId="4" fontId="9" fillId="0" borderId="1" xfId="0" applyNumberFormat="1" applyFont="1" applyBorder="1"/>
    <xf numFmtId="4" fontId="9" fillId="0" borderId="23" xfId="0" applyNumberFormat="1" applyFont="1" applyBorder="1"/>
    <xf numFmtId="0" fontId="0" fillId="0" borderId="0" xfId="0" applyFill="1" applyBorder="1" applyAlignment="1">
      <alignment wrapText="1"/>
    </xf>
    <xf numFmtId="4" fontId="1" fillId="2" borderId="6" xfId="0" applyNumberFormat="1" applyFont="1" applyFill="1" applyBorder="1"/>
    <xf numFmtId="4" fontId="1" fillId="2" borderId="37" xfId="0" applyNumberFormat="1" applyFont="1" applyFill="1" applyBorder="1"/>
    <xf numFmtId="4" fontId="1" fillId="2" borderId="13" xfId="0" applyNumberFormat="1" applyFont="1" applyFill="1" applyBorder="1"/>
    <xf numFmtId="4" fontId="1" fillId="2" borderId="19" xfId="0" applyNumberFormat="1" applyFont="1" applyFill="1" applyBorder="1"/>
    <xf numFmtId="4" fontId="1" fillId="2" borderId="10" xfId="0" applyNumberFormat="1" applyFont="1" applyFill="1" applyBorder="1"/>
    <xf numFmtId="0" fontId="0" fillId="0" borderId="24" xfId="0" quotePrefix="1" applyFill="1" applyBorder="1" applyAlignment="1">
      <alignment horizontal="left" vertical="center" wrapText="1"/>
    </xf>
    <xf numFmtId="0" fontId="0" fillId="0" borderId="21" xfId="0" quotePrefix="1" applyFill="1" applyBorder="1" applyAlignment="1">
      <alignment horizontal="left" vertical="center" wrapText="1"/>
    </xf>
    <xf numFmtId="0" fontId="0" fillId="0" borderId="22" xfId="0" quotePrefix="1" applyFill="1" applyBorder="1" applyAlignment="1">
      <alignment horizontal="left" vertical="center" wrapText="1"/>
    </xf>
    <xf numFmtId="0" fontId="0" fillId="0" borderId="24" xfId="0" quotePrefix="1" applyBorder="1" applyAlignment="1">
      <alignment horizontal="left" vertical="center" wrapText="1"/>
    </xf>
    <xf numFmtId="0" fontId="0" fillId="0" borderId="21" xfId="0" quotePrefix="1" applyBorder="1" applyAlignment="1">
      <alignment horizontal="left" vertical="center" wrapText="1"/>
    </xf>
    <xf numFmtId="0" fontId="0" fillId="0" borderId="20" xfId="0" quotePrefix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&#8470;1%20&#1044;&#1086;&#1093;&#1086;&#107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235053050</v>
          </cell>
          <cell r="G101">
            <v>100398732.19</v>
          </cell>
        </row>
        <row r="130">
          <cell r="E130">
            <v>7312809.9800000004</v>
          </cell>
          <cell r="G130">
            <v>4014703.9800000004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1"/>
  <sheetViews>
    <sheetView tabSelected="1" view="pageBreakPreview" topLeftCell="B1" zoomScale="60" zoomScaleNormal="90" workbookViewId="0">
      <pane ySplit="10" topLeftCell="A134" activePane="bottomLeft" state="frozen"/>
      <selection pane="bottomLeft" activeCell="D152" sqref="D152"/>
    </sheetView>
  </sheetViews>
  <sheetFormatPr defaultRowHeight="13.8" x14ac:dyDescent="0.3"/>
  <cols>
    <col min="1" max="1" width="8.5546875" hidden="1" customWidth="1"/>
    <col min="2" max="2" width="8.6640625" style="42" customWidth="1"/>
    <col min="3" max="3" width="50.6640625" customWidth="1"/>
    <col min="4" max="4" width="17" style="137" customWidth="1"/>
    <col min="5" max="5" width="18" style="137" customWidth="1"/>
    <col min="6" max="6" width="16.88671875" style="137" customWidth="1"/>
    <col min="7" max="7" width="15.6640625" style="137" customWidth="1"/>
    <col min="8" max="9" width="13.44140625" customWidth="1"/>
    <col min="10" max="10" width="15.6640625" customWidth="1"/>
    <col min="11" max="11" width="13" customWidth="1"/>
  </cols>
  <sheetData>
    <row r="1" spans="1:12" x14ac:dyDescent="0.3">
      <c r="H1" s="283" t="s">
        <v>158</v>
      </c>
      <c r="I1" s="284"/>
      <c r="J1" s="284"/>
      <c r="K1" s="284"/>
    </row>
    <row r="2" spans="1:12" x14ac:dyDescent="0.3">
      <c r="H2" s="284"/>
      <c r="I2" s="284"/>
      <c r="J2" s="284"/>
      <c r="K2" s="284"/>
    </row>
    <row r="3" spans="1:12" x14ac:dyDescent="0.3">
      <c r="H3" s="284"/>
      <c r="I3" s="284"/>
      <c r="J3" s="284"/>
      <c r="K3" s="284"/>
    </row>
    <row r="4" spans="1:12" x14ac:dyDescent="0.3">
      <c r="H4" s="284"/>
      <c r="I4" s="284"/>
      <c r="J4" s="284"/>
      <c r="K4" s="284"/>
    </row>
    <row r="6" spans="1:12" ht="22.8" x14ac:dyDescent="0.4">
      <c r="A6" s="285" t="s">
        <v>148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18" x14ac:dyDescent="0.35">
      <c r="A7" s="297" t="s">
        <v>96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</row>
    <row r="8" spans="1:12" ht="14.4" thickBot="1" x14ac:dyDescent="0.35">
      <c r="K8" s="1" t="s">
        <v>1</v>
      </c>
    </row>
    <row r="9" spans="1:12" ht="30" customHeight="1" x14ac:dyDescent="0.3">
      <c r="A9" s="292" t="s">
        <v>141</v>
      </c>
      <c r="B9" s="298" t="s">
        <v>140</v>
      </c>
      <c r="C9" s="290" t="s">
        <v>94</v>
      </c>
      <c r="D9" s="286" t="s">
        <v>149</v>
      </c>
      <c r="E9" s="286" t="s">
        <v>142</v>
      </c>
      <c r="F9" s="286" t="s">
        <v>152</v>
      </c>
      <c r="G9" s="288" t="s">
        <v>150</v>
      </c>
      <c r="H9" s="294" t="s">
        <v>75</v>
      </c>
      <c r="I9" s="295"/>
      <c r="J9" s="295" t="s">
        <v>151</v>
      </c>
      <c r="K9" s="296"/>
    </row>
    <row r="10" spans="1:12" s="2" customFormat="1" ht="43.5" customHeight="1" thickBot="1" x14ac:dyDescent="0.35">
      <c r="A10" s="293"/>
      <c r="B10" s="299"/>
      <c r="C10" s="291"/>
      <c r="D10" s="287"/>
      <c r="E10" s="287"/>
      <c r="F10" s="287"/>
      <c r="G10" s="289"/>
      <c r="H10" s="244" t="s">
        <v>76</v>
      </c>
      <c r="I10" s="136" t="s">
        <v>77</v>
      </c>
      <c r="J10" s="136" t="s">
        <v>78</v>
      </c>
      <c r="K10" s="44" t="s">
        <v>79</v>
      </c>
    </row>
    <row r="11" spans="1:12" s="2" customFormat="1" ht="15.75" customHeight="1" thickBot="1" x14ac:dyDescent="0.35">
      <c r="A11" s="85">
        <v>1</v>
      </c>
      <c r="B11" s="45"/>
      <c r="C11" s="46">
        <v>2</v>
      </c>
      <c r="D11" s="138">
        <v>3</v>
      </c>
      <c r="E11" s="138">
        <v>4</v>
      </c>
      <c r="F11" s="138">
        <v>5</v>
      </c>
      <c r="G11" s="227">
        <v>6</v>
      </c>
      <c r="H11" s="45" t="s">
        <v>80</v>
      </c>
      <c r="I11" s="46" t="s">
        <v>81</v>
      </c>
      <c r="J11" s="46" t="s">
        <v>82</v>
      </c>
      <c r="K11" s="47" t="s">
        <v>83</v>
      </c>
    </row>
    <row r="12" spans="1:12" s="2" customFormat="1" ht="24" customHeight="1" thickBot="1" x14ac:dyDescent="0.35">
      <c r="A12" s="86"/>
      <c r="B12" s="110"/>
      <c r="C12" s="12" t="s">
        <v>0</v>
      </c>
      <c r="D12" s="139"/>
      <c r="E12" s="139"/>
      <c r="F12" s="139"/>
      <c r="G12" s="228"/>
      <c r="H12" s="110"/>
      <c r="I12" s="12"/>
      <c r="J12" s="12"/>
      <c r="K12" s="111"/>
    </row>
    <row r="13" spans="1:12" s="2" customFormat="1" ht="15.75" customHeight="1" thickBot="1" x14ac:dyDescent="0.35">
      <c r="A13" s="87" t="s">
        <v>84</v>
      </c>
      <c r="B13" s="13"/>
      <c r="C13" s="14" t="s">
        <v>85</v>
      </c>
      <c r="D13" s="168">
        <f t="shared" ref="D13" si="0">SUM(D14:D16)</f>
        <v>12509105.169999998</v>
      </c>
      <c r="E13" s="168">
        <f>SUM(E14:E16)</f>
        <v>25197692</v>
      </c>
      <c r="F13" s="140">
        <f t="shared" ref="F13:G13" si="1">SUM(F14:F16)</f>
        <v>15274846</v>
      </c>
      <c r="G13" s="229">
        <f t="shared" si="1"/>
        <v>10722334.130000001</v>
      </c>
      <c r="H13" s="196">
        <f>G13/E13*100</f>
        <v>42.552842260314954</v>
      </c>
      <c r="I13" s="15">
        <f>G13/F13*100</f>
        <v>70.19602115792199</v>
      </c>
      <c r="J13" s="16">
        <f>G13-D13</f>
        <v>-1786771.0399999972</v>
      </c>
      <c r="K13" s="17">
        <f>G13/D13*100</f>
        <v>85.716236167834552</v>
      </c>
    </row>
    <row r="14" spans="1:12" ht="55.2" x14ac:dyDescent="0.3">
      <c r="A14" s="88" t="s">
        <v>2</v>
      </c>
      <c r="B14" s="126" t="s">
        <v>2</v>
      </c>
      <c r="C14" s="9" t="s">
        <v>3</v>
      </c>
      <c r="D14" s="169">
        <v>10749832.789999999</v>
      </c>
      <c r="E14" s="170">
        <v>20730700</v>
      </c>
      <c r="F14" s="141">
        <v>12695900</v>
      </c>
      <c r="G14" s="187">
        <v>9319588.9700000007</v>
      </c>
      <c r="H14" s="245">
        <f t="shared" ref="H14:H116" si="2">G14/E14*100</f>
        <v>44.955495810561153</v>
      </c>
      <c r="I14" s="10">
        <f t="shared" ref="I14:I84" si="3">G14/F14*100</f>
        <v>73.406288408068747</v>
      </c>
      <c r="J14" s="11">
        <f t="shared" ref="J14:J116" si="4">G14-D14</f>
        <v>-1430243.8199999984</v>
      </c>
      <c r="K14" s="113">
        <f t="shared" ref="K14:K116" si="5">G14/D14*100</f>
        <v>86.695199377143069</v>
      </c>
    </row>
    <row r="15" spans="1:12" ht="27.6" x14ac:dyDescent="0.3">
      <c r="A15" s="89" t="s">
        <v>4</v>
      </c>
      <c r="B15" s="128" t="s">
        <v>4</v>
      </c>
      <c r="C15" s="80" t="s">
        <v>5</v>
      </c>
      <c r="D15" s="171">
        <v>1411650.88</v>
      </c>
      <c r="E15" s="172">
        <v>3460992</v>
      </c>
      <c r="F15" s="142">
        <v>2215946</v>
      </c>
      <c r="G15" s="188">
        <v>1374432.78</v>
      </c>
      <c r="H15" s="246">
        <f t="shared" si="2"/>
        <v>39.712105084322644</v>
      </c>
      <c r="I15" s="4">
        <f t="shared" si="3"/>
        <v>62.024651322730797</v>
      </c>
      <c r="J15" s="5">
        <f t="shared" si="4"/>
        <v>-37218.09999999986</v>
      </c>
      <c r="K15" s="115">
        <f t="shared" si="5"/>
        <v>97.363505344890953</v>
      </c>
    </row>
    <row r="16" spans="1:12" ht="14.4" thickBot="1" x14ac:dyDescent="0.35">
      <c r="A16" s="90" t="s">
        <v>6</v>
      </c>
      <c r="B16" s="134" t="s">
        <v>6</v>
      </c>
      <c r="C16" s="6" t="s">
        <v>7</v>
      </c>
      <c r="D16" s="173">
        <v>347621.5</v>
      </c>
      <c r="E16" s="174">
        <v>1006000</v>
      </c>
      <c r="F16" s="143">
        <v>363000</v>
      </c>
      <c r="G16" s="230">
        <v>28312.38</v>
      </c>
      <c r="H16" s="247">
        <f t="shared" si="2"/>
        <v>2.8143518886679919</v>
      </c>
      <c r="I16" s="7">
        <f t="shared" si="3"/>
        <v>7.7995537190082649</v>
      </c>
      <c r="J16" s="8">
        <f t="shared" si="4"/>
        <v>-319309.12</v>
      </c>
      <c r="K16" s="117">
        <f t="shared" si="5"/>
        <v>8.1445998017959198</v>
      </c>
    </row>
    <row r="17" spans="1:11" ht="14.4" thickBot="1" x14ac:dyDescent="0.35">
      <c r="A17" s="91">
        <v>1000</v>
      </c>
      <c r="B17" s="18"/>
      <c r="C17" s="14" t="s">
        <v>86</v>
      </c>
      <c r="D17" s="175">
        <f t="shared" ref="D17" si="6">SUM(D18:D32)</f>
        <v>73003742.819999978</v>
      </c>
      <c r="E17" s="175">
        <f>SUM(E18:E32)</f>
        <v>148772391.47999999</v>
      </c>
      <c r="F17" s="144">
        <f t="shared" ref="F17" si="7">SUM(F18:F32)</f>
        <v>96268334.140000001</v>
      </c>
      <c r="G17" s="231">
        <f>SUM(G18:G32)</f>
        <v>65010155.93999999</v>
      </c>
      <c r="H17" s="196">
        <f t="shared" si="2"/>
        <v>43.69772865332984</v>
      </c>
      <c r="I17" s="15">
        <f t="shared" si="3"/>
        <v>67.530155705673451</v>
      </c>
      <c r="J17" s="16">
        <f t="shared" si="4"/>
        <v>-7993586.8799999878</v>
      </c>
      <c r="K17" s="17">
        <f t="shared" si="5"/>
        <v>89.050442386619551</v>
      </c>
    </row>
    <row r="18" spans="1:11" x14ac:dyDescent="0.3">
      <c r="A18" s="92" t="s">
        <v>8</v>
      </c>
      <c r="B18" s="112">
        <v>1010</v>
      </c>
      <c r="C18" s="9" t="s">
        <v>9</v>
      </c>
      <c r="D18" s="169">
        <v>12773299.039999999</v>
      </c>
      <c r="E18" s="170">
        <v>27076029</v>
      </c>
      <c r="F18" s="141">
        <v>17163669.66</v>
      </c>
      <c r="G18" s="187">
        <v>10392222.9</v>
      </c>
      <c r="H18" s="245">
        <f t="shared" si="2"/>
        <v>38.38163602203263</v>
      </c>
      <c r="I18" s="10">
        <f t="shared" si="3"/>
        <v>60.54779138647207</v>
      </c>
      <c r="J18" s="11">
        <f t="shared" si="4"/>
        <v>-2381076.1399999987</v>
      </c>
      <c r="K18" s="113">
        <f t="shared" si="5"/>
        <v>81.358957207972807</v>
      </c>
    </row>
    <row r="19" spans="1:11" s="66" customFormat="1" ht="27.6" x14ac:dyDescent="0.3">
      <c r="A19" s="277" t="s">
        <v>10</v>
      </c>
      <c r="B19" s="118">
        <v>1021</v>
      </c>
      <c r="C19" s="64" t="s">
        <v>118</v>
      </c>
      <c r="D19" s="172">
        <v>11729829.34</v>
      </c>
      <c r="E19" s="172">
        <v>33515228</v>
      </c>
      <c r="F19" s="145">
        <v>22432743</v>
      </c>
      <c r="G19" s="232">
        <v>11038018.539999999</v>
      </c>
      <c r="H19" s="248">
        <f t="shared" si="2"/>
        <v>32.934338205904488</v>
      </c>
      <c r="I19" s="65">
        <f t="shared" si="3"/>
        <v>49.204943595172459</v>
      </c>
      <c r="J19" s="11">
        <f t="shared" si="4"/>
        <v>-691810.80000000075</v>
      </c>
      <c r="K19" s="113">
        <f t="shared" si="5"/>
        <v>94.102123910355189</v>
      </c>
    </row>
    <row r="20" spans="1:11" s="66" customFormat="1" ht="27.6" x14ac:dyDescent="0.3">
      <c r="A20" s="278"/>
      <c r="B20" s="118">
        <v>1031</v>
      </c>
      <c r="C20" s="64" t="s">
        <v>119</v>
      </c>
      <c r="D20" s="172">
        <v>38062056.240000002</v>
      </c>
      <c r="E20" s="172">
        <v>66587000</v>
      </c>
      <c r="F20" s="145">
        <v>41664800</v>
      </c>
      <c r="G20" s="232">
        <v>34454280.770000003</v>
      </c>
      <c r="H20" s="248">
        <f t="shared" si="2"/>
        <v>51.743254343941011</v>
      </c>
      <c r="I20" s="65">
        <f t="shared" si="3"/>
        <v>82.693978538238525</v>
      </c>
      <c r="J20" s="11">
        <f t="shared" si="4"/>
        <v>-3607775.4699999988</v>
      </c>
      <c r="K20" s="113">
        <f t="shared" si="5"/>
        <v>90.52133324786449</v>
      </c>
    </row>
    <row r="21" spans="1:11" s="66" customFormat="1" ht="27.6" x14ac:dyDescent="0.3">
      <c r="A21" s="278"/>
      <c r="B21" s="118">
        <v>1061</v>
      </c>
      <c r="C21" s="64" t="s">
        <v>118</v>
      </c>
      <c r="D21" s="172">
        <v>0</v>
      </c>
      <c r="E21" s="172">
        <v>588294</v>
      </c>
      <c r="F21" s="145">
        <v>588294</v>
      </c>
      <c r="G21" s="232">
        <v>0</v>
      </c>
      <c r="H21" s="248">
        <f t="shared" si="2"/>
        <v>0</v>
      </c>
      <c r="I21" s="65">
        <f t="shared" si="3"/>
        <v>0</v>
      </c>
      <c r="J21" s="11">
        <f t="shared" ref="J21" si="8">G21-D21</f>
        <v>0</v>
      </c>
      <c r="K21" s="113" t="e">
        <f t="shared" ref="K21" si="9">G21/D21*100</f>
        <v>#DIV/0!</v>
      </c>
    </row>
    <row r="22" spans="1:11" s="66" customFormat="1" ht="41.4" x14ac:dyDescent="0.3">
      <c r="A22" s="278"/>
      <c r="B22" s="118">
        <v>1200</v>
      </c>
      <c r="C22" s="64" t="s">
        <v>120</v>
      </c>
      <c r="D22" s="172">
        <v>71057.119999999995</v>
      </c>
      <c r="E22" s="172">
        <v>333100</v>
      </c>
      <c r="F22" s="145">
        <v>146180</v>
      </c>
      <c r="G22" s="232">
        <v>109161.53</v>
      </c>
      <c r="H22" s="248">
        <f t="shared" si="2"/>
        <v>32.7713989792855</v>
      </c>
      <c r="I22" s="65">
        <f t="shared" si="3"/>
        <v>74.676104802298539</v>
      </c>
      <c r="J22" s="11">
        <f t="shared" si="4"/>
        <v>38104.410000000003</v>
      </c>
      <c r="K22" s="113">
        <f t="shared" si="5"/>
        <v>153.6250413751641</v>
      </c>
    </row>
    <row r="23" spans="1:11" s="66" customFormat="1" ht="55.2" x14ac:dyDescent="0.3">
      <c r="A23" s="279"/>
      <c r="B23" s="118">
        <v>1210</v>
      </c>
      <c r="C23" s="64" t="s">
        <v>121</v>
      </c>
      <c r="D23" s="172">
        <v>106372.75</v>
      </c>
      <c r="E23" s="172">
        <v>0</v>
      </c>
      <c r="F23" s="145">
        <v>0</v>
      </c>
      <c r="G23" s="232">
        <v>0</v>
      </c>
      <c r="H23" s="248" t="e">
        <f t="shared" si="2"/>
        <v>#DIV/0!</v>
      </c>
      <c r="I23" s="65" t="e">
        <f t="shared" si="3"/>
        <v>#DIV/0!</v>
      </c>
      <c r="J23" s="11">
        <f t="shared" si="4"/>
        <v>-106372.75</v>
      </c>
      <c r="K23" s="113">
        <f t="shared" si="5"/>
        <v>0</v>
      </c>
    </row>
    <row r="24" spans="1:11" ht="27.6" x14ac:dyDescent="0.3">
      <c r="A24" s="93" t="s">
        <v>11</v>
      </c>
      <c r="B24" s="114">
        <v>1070</v>
      </c>
      <c r="C24" s="80" t="s">
        <v>12</v>
      </c>
      <c r="D24" s="171">
        <v>2267733.9700000002</v>
      </c>
      <c r="E24" s="172">
        <v>4305932</v>
      </c>
      <c r="F24" s="142">
        <v>3020601</v>
      </c>
      <c r="G24" s="188">
        <v>1828085.36</v>
      </c>
      <c r="H24" s="246">
        <f t="shared" si="2"/>
        <v>42.455044807953307</v>
      </c>
      <c r="I24" s="4">
        <f t="shared" si="3"/>
        <v>60.520583817591266</v>
      </c>
      <c r="J24" s="5">
        <f t="shared" si="4"/>
        <v>-439648.6100000001</v>
      </c>
      <c r="K24" s="115">
        <f t="shared" si="5"/>
        <v>80.612866596517051</v>
      </c>
    </row>
    <row r="25" spans="1:11" x14ac:dyDescent="0.3">
      <c r="A25" s="93" t="s">
        <v>13</v>
      </c>
      <c r="B25" s="114">
        <v>1080</v>
      </c>
      <c r="C25" s="80" t="s">
        <v>14</v>
      </c>
      <c r="D25" s="171">
        <v>2918535.92</v>
      </c>
      <c r="E25" s="172">
        <v>4684990</v>
      </c>
      <c r="F25" s="142">
        <v>3303386</v>
      </c>
      <c r="G25" s="188">
        <v>2254734.7999999998</v>
      </c>
      <c r="H25" s="246">
        <f t="shared" si="2"/>
        <v>48.126779352784098</v>
      </c>
      <c r="I25" s="4">
        <f t="shared" si="3"/>
        <v>68.25526293324485</v>
      </c>
      <c r="J25" s="5">
        <f t="shared" si="4"/>
        <v>-663801.12000000011</v>
      </c>
      <c r="K25" s="115">
        <f t="shared" si="5"/>
        <v>77.255680992269575</v>
      </c>
    </row>
    <row r="26" spans="1:11" hidden="1" x14ac:dyDescent="0.3">
      <c r="A26" s="93" t="s">
        <v>15</v>
      </c>
      <c r="B26" s="114"/>
      <c r="C26" s="80" t="s">
        <v>16</v>
      </c>
      <c r="D26" s="171">
        <v>0</v>
      </c>
      <c r="E26" s="172">
        <v>0</v>
      </c>
      <c r="F26" s="142">
        <v>0</v>
      </c>
      <c r="G26" s="188">
        <v>0</v>
      </c>
      <c r="H26" s="246"/>
      <c r="I26" s="4"/>
      <c r="J26" s="5">
        <f t="shared" si="4"/>
        <v>0</v>
      </c>
      <c r="K26" s="115" t="e">
        <f t="shared" si="5"/>
        <v>#DIV/0!</v>
      </c>
    </row>
    <row r="27" spans="1:11" s="42" customFormat="1" ht="27.6" x14ac:dyDescent="0.3">
      <c r="A27" s="93"/>
      <c r="B27" s="114">
        <v>1160</v>
      </c>
      <c r="C27" s="80" t="s">
        <v>117</v>
      </c>
      <c r="D27" s="171">
        <v>504431.03</v>
      </c>
      <c r="E27" s="172">
        <v>842015</v>
      </c>
      <c r="F27" s="142">
        <v>479215</v>
      </c>
      <c r="G27" s="188">
        <v>389600.96</v>
      </c>
      <c r="H27" s="246">
        <f t="shared" si="2"/>
        <v>46.270073573511162</v>
      </c>
      <c r="I27" s="4">
        <f t="shared" si="3"/>
        <v>81.299825756706284</v>
      </c>
      <c r="J27" s="5">
        <f t="shared" si="4"/>
        <v>-114830.07</v>
      </c>
      <c r="K27" s="115">
        <f t="shared" si="5"/>
        <v>77.235724376432586</v>
      </c>
    </row>
    <row r="28" spans="1:11" x14ac:dyDescent="0.3">
      <c r="A28" s="93" t="s">
        <v>17</v>
      </c>
      <c r="B28" s="114">
        <v>1141</v>
      </c>
      <c r="C28" s="80" t="s">
        <v>18</v>
      </c>
      <c r="D28" s="171">
        <v>3914383.07</v>
      </c>
      <c r="E28" s="172">
        <v>9133964</v>
      </c>
      <c r="F28" s="142">
        <v>6399451</v>
      </c>
      <c r="G28" s="188">
        <v>3909480.91</v>
      </c>
      <c r="H28" s="246">
        <f t="shared" si="2"/>
        <v>42.801580014985831</v>
      </c>
      <c r="I28" s="4">
        <f t="shared" si="3"/>
        <v>61.090879670771756</v>
      </c>
      <c r="J28" s="5">
        <f t="shared" si="4"/>
        <v>-4902.1599999996834</v>
      </c>
      <c r="K28" s="115">
        <f t="shared" si="5"/>
        <v>99.874765450587347</v>
      </c>
    </row>
    <row r="29" spans="1:11" x14ac:dyDescent="0.3">
      <c r="A29" s="93" t="s">
        <v>19</v>
      </c>
      <c r="B29" s="114">
        <v>1142</v>
      </c>
      <c r="C29" s="80" t="s">
        <v>20</v>
      </c>
      <c r="D29" s="171">
        <v>18034.78</v>
      </c>
      <c r="E29" s="172">
        <v>311165</v>
      </c>
      <c r="F29" s="142">
        <v>139980</v>
      </c>
      <c r="G29" s="188">
        <v>17934.8</v>
      </c>
      <c r="H29" s="246">
        <f t="shared" si="2"/>
        <v>5.7637587774974692</v>
      </c>
      <c r="I29" s="4">
        <f t="shared" si="3"/>
        <v>12.812401771681669</v>
      </c>
      <c r="J29" s="5">
        <f t="shared" si="4"/>
        <v>-99.979999999999563</v>
      </c>
      <c r="K29" s="115">
        <f t="shared" si="5"/>
        <v>99.445626727911289</v>
      </c>
    </row>
    <row r="30" spans="1:11" ht="27.6" x14ac:dyDescent="0.3">
      <c r="A30" s="280" t="s">
        <v>21</v>
      </c>
      <c r="B30" s="114">
        <v>1151</v>
      </c>
      <c r="C30" s="80" t="s">
        <v>122</v>
      </c>
      <c r="D30" s="171">
        <v>126271.27</v>
      </c>
      <c r="E30" s="172">
        <v>24070</v>
      </c>
      <c r="F30" s="142">
        <v>14500</v>
      </c>
      <c r="G30" s="188">
        <v>440</v>
      </c>
      <c r="H30" s="246">
        <f t="shared" si="2"/>
        <v>1.8280016618196928</v>
      </c>
      <c r="I30" s="4">
        <f t="shared" si="3"/>
        <v>3.0344827586206895</v>
      </c>
      <c r="J30" s="82">
        <f>G30+G31+G32-D30</f>
        <v>490364.1</v>
      </c>
      <c r="K30" s="115">
        <f t="shared" si="5"/>
        <v>0.34845614524982604</v>
      </c>
    </row>
    <row r="31" spans="1:11" s="42" customFormat="1" ht="27.6" x14ac:dyDescent="0.3">
      <c r="A31" s="281"/>
      <c r="B31" s="114">
        <v>1152</v>
      </c>
      <c r="C31" s="80" t="s">
        <v>123</v>
      </c>
      <c r="D31" s="171">
        <v>158184.29999999999</v>
      </c>
      <c r="E31" s="172">
        <v>1216150</v>
      </c>
      <c r="F31" s="142">
        <v>761060</v>
      </c>
      <c r="G31" s="188">
        <v>461740.89</v>
      </c>
      <c r="H31" s="246">
        <f t="shared" si="2"/>
        <v>37.967429182255479</v>
      </c>
      <c r="I31" s="4">
        <f t="shared" si="3"/>
        <v>60.67076051822459</v>
      </c>
      <c r="J31" s="82">
        <f t="shared" ref="J31:J32" si="10">G31+G32+G33-D31</f>
        <v>2114300.37</v>
      </c>
      <c r="K31" s="115">
        <f t="shared" si="5"/>
        <v>291.90058052537455</v>
      </c>
    </row>
    <row r="32" spans="1:11" s="42" customFormat="1" ht="69.599999999999994" thickBot="1" x14ac:dyDescent="0.35">
      <c r="A32" s="282"/>
      <c r="B32" s="119">
        <v>1154</v>
      </c>
      <c r="C32" s="67" t="s">
        <v>124</v>
      </c>
      <c r="D32" s="176">
        <v>353553.99</v>
      </c>
      <c r="E32" s="177">
        <v>154454.48000000001</v>
      </c>
      <c r="F32" s="146">
        <v>154454.48000000001</v>
      </c>
      <c r="G32" s="189">
        <v>154454.48000000001</v>
      </c>
      <c r="H32" s="249">
        <f t="shared" si="2"/>
        <v>100</v>
      </c>
      <c r="I32" s="68">
        <f t="shared" si="3"/>
        <v>100</v>
      </c>
      <c r="J32" s="82">
        <f t="shared" si="10"/>
        <v>3048275.0599999996</v>
      </c>
      <c r="K32" s="115">
        <f t="shared" si="5"/>
        <v>43.686250012338995</v>
      </c>
    </row>
    <row r="33" spans="1:11" s="3" customFormat="1" ht="14.4" thickBot="1" x14ac:dyDescent="0.35">
      <c r="A33" s="91">
        <v>2000</v>
      </c>
      <c r="B33" s="18"/>
      <c r="C33" s="14" t="s">
        <v>125</v>
      </c>
      <c r="D33" s="178">
        <f t="shared" ref="D33" si="11">SUM(D34:D36)</f>
        <v>2298353.2800000003</v>
      </c>
      <c r="E33" s="178">
        <f t="shared" ref="E33:G33" si="12">SUM(E34:E36)</f>
        <v>2728350</v>
      </c>
      <c r="F33" s="147">
        <f t="shared" si="12"/>
        <v>2388350</v>
      </c>
      <c r="G33" s="186">
        <f t="shared" si="12"/>
        <v>1656289.3</v>
      </c>
      <c r="H33" s="196">
        <f t="shared" ref="H33" si="13">G33/E33*100</f>
        <v>60.70662854839005</v>
      </c>
      <c r="I33" s="15">
        <f t="shared" ref="I33" si="14">G33/F33*100</f>
        <v>69.348684238072309</v>
      </c>
      <c r="J33" s="81">
        <f t="shared" ref="J33" si="15">G33-D33</f>
        <v>-642063.98000000021</v>
      </c>
      <c r="K33" s="83">
        <f t="shared" ref="K33" si="16">G33/D33*100</f>
        <v>72.06417370266071</v>
      </c>
    </row>
    <row r="34" spans="1:11" s="42" customFormat="1" ht="27.6" x14ac:dyDescent="0.3">
      <c r="A34" s="93">
        <v>2010</v>
      </c>
      <c r="B34" s="114">
        <v>2010</v>
      </c>
      <c r="C34" s="80" t="s">
        <v>126</v>
      </c>
      <c r="D34" s="171">
        <v>1520266.62</v>
      </c>
      <c r="E34" s="172">
        <v>1835350</v>
      </c>
      <c r="F34" s="142">
        <v>1785350</v>
      </c>
      <c r="G34" s="188">
        <v>1591085.27</v>
      </c>
      <c r="H34" s="246">
        <f>G34/E34*100</f>
        <v>86.691109052769235</v>
      </c>
      <c r="I34" s="4">
        <f>G34/F34*100</f>
        <v>89.118955386898918</v>
      </c>
      <c r="J34" s="5">
        <f>G34-D34</f>
        <v>70818.649999999907</v>
      </c>
      <c r="K34" s="115">
        <f>G34/D34*100</f>
        <v>104.65830460712213</v>
      </c>
    </row>
    <row r="35" spans="1:11" s="42" customFormat="1" ht="41.4" x14ac:dyDescent="0.3">
      <c r="A35" s="93">
        <v>2111</v>
      </c>
      <c r="B35" s="114">
        <v>2111</v>
      </c>
      <c r="C35" s="80" t="s">
        <v>127</v>
      </c>
      <c r="D35" s="171">
        <v>198990.68</v>
      </c>
      <c r="E35" s="172">
        <v>893000</v>
      </c>
      <c r="F35" s="142">
        <v>603000</v>
      </c>
      <c r="G35" s="188">
        <v>65204.03</v>
      </c>
      <c r="H35" s="246">
        <f t="shared" ref="H35:H36" si="17">G35/E35*100</f>
        <v>7.3016830907054864</v>
      </c>
      <c r="I35" s="4">
        <f t="shared" ref="I35:I36" si="18">G35/F35*100</f>
        <v>10.813271973466003</v>
      </c>
      <c r="J35" s="5">
        <f t="shared" ref="J35:J36" si="19">G35-D35</f>
        <v>-133786.65</v>
      </c>
      <c r="K35" s="115">
        <f t="shared" ref="K35:K36" si="20">G35/D35*100</f>
        <v>32.767378854125226</v>
      </c>
    </row>
    <row r="36" spans="1:11" s="42" customFormat="1" ht="28.2" thickBot="1" x14ac:dyDescent="0.35">
      <c r="A36" s="94">
        <v>2144</v>
      </c>
      <c r="B36" s="119">
        <v>2144</v>
      </c>
      <c r="C36" s="80" t="s">
        <v>128</v>
      </c>
      <c r="D36" s="176">
        <v>579095.98</v>
      </c>
      <c r="E36" s="177">
        <v>0</v>
      </c>
      <c r="F36" s="146">
        <v>0</v>
      </c>
      <c r="G36" s="189">
        <v>0</v>
      </c>
      <c r="H36" s="246" t="e">
        <f t="shared" si="17"/>
        <v>#DIV/0!</v>
      </c>
      <c r="I36" s="4" t="e">
        <f t="shared" si="18"/>
        <v>#DIV/0!</v>
      </c>
      <c r="J36" s="5">
        <f t="shared" si="19"/>
        <v>-579095.98</v>
      </c>
      <c r="K36" s="115">
        <f t="shared" si="20"/>
        <v>0</v>
      </c>
    </row>
    <row r="37" spans="1:11" s="3" customFormat="1" x14ac:dyDescent="0.3">
      <c r="A37" s="95">
        <v>3000</v>
      </c>
      <c r="B37" s="69"/>
      <c r="C37" s="70" t="s">
        <v>87</v>
      </c>
      <c r="D37" s="179">
        <f t="shared" ref="D37" si="21">SUM(D38:D46)</f>
        <v>6427051.3700000001</v>
      </c>
      <c r="E37" s="179">
        <f>SUM(E38:E46)</f>
        <v>14449216</v>
      </c>
      <c r="F37" s="148">
        <f>SUM(F38:F46)</f>
        <v>9067080</v>
      </c>
      <c r="G37" s="233">
        <f t="shared" ref="G37" si="22">SUM(G38:G46)</f>
        <v>6538279.6600000001</v>
      </c>
      <c r="H37" s="250">
        <f t="shared" si="2"/>
        <v>45.250065193848584</v>
      </c>
      <c r="I37" s="71">
        <f t="shared" si="3"/>
        <v>72.110091231135058</v>
      </c>
      <c r="J37" s="72">
        <f t="shared" si="4"/>
        <v>111228.29000000004</v>
      </c>
      <c r="K37" s="73">
        <f t="shared" si="5"/>
        <v>101.73062705736551</v>
      </c>
    </row>
    <row r="38" spans="1:11" s="3" customFormat="1" ht="27.6" x14ac:dyDescent="0.3">
      <c r="A38" s="96">
        <v>3032</v>
      </c>
      <c r="B38" s="135">
        <v>3032</v>
      </c>
      <c r="C38" s="80" t="s">
        <v>129</v>
      </c>
      <c r="D38" s="172">
        <v>68258.97</v>
      </c>
      <c r="E38" s="172">
        <v>0</v>
      </c>
      <c r="F38" s="149">
        <v>0</v>
      </c>
      <c r="G38" s="234">
        <v>0</v>
      </c>
      <c r="H38" s="248" t="e">
        <f>G38/E38*100</f>
        <v>#DIV/0!</v>
      </c>
      <c r="I38" s="65" t="e">
        <f>G38/F38*100</f>
        <v>#DIV/0!</v>
      </c>
      <c r="J38" s="11">
        <f t="shared" si="4"/>
        <v>-68258.97</v>
      </c>
      <c r="K38" s="113">
        <f>G38/D38*100</f>
        <v>0</v>
      </c>
    </row>
    <row r="39" spans="1:11" s="3" customFormat="1" ht="27.6" x14ac:dyDescent="0.3">
      <c r="A39" s="96">
        <v>3035</v>
      </c>
      <c r="B39" s="135">
        <v>3035</v>
      </c>
      <c r="C39" s="80" t="s">
        <v>130</v>
      </c>
      <c r="D39" s="172">
        <v>14598.88</v>
      </c>
      <c r="E39" s="172">
        <v>0</v>
      </c>
      <c r="F39" s="149">
        <v>0</v>
      </c>
      <c r="G39" s="234">
        <v>0</v>
      </c>
      <c r="H39" s="248" t="e">
        <f t="shared" ref="H39:H46" si="23">G39/E39*100</f>
        <v>#DIV/0!</v>
      </c>
      <c r="I39" s="65" t="e">
        <f t="shared" ref="I39:I46" si="24">G39/F39*100</f>
        <v>#DIV/0!</v>
      </c>
      <c r="J39" s="11">
        <f t="shared" si="4"/>
        <v>-14598.88</v>
      </c>
      <c r="K39" s="113">
        <f t="shared" ref="K39:K45" si="25">G39/D39*100</f>
        <v>0</v>
      </c>
    </row>
    <row r="40" spans="1:11" s="3" customFormat="1" ht="27.6" x14ac:dyDescent="0.3">
      <c r="A40" s="96">
        <v>3050</v>
      </c>
      <c r="B40" s="135">
        <v>3050</v>
      </c>
      <c r="C40" s="80" t="s">
        <v>131</v>
      </c>
      <c r="D40" s="172">
        <v>1089.43</v>
      </c>
      <c r="E40" s="172">
        <v>39400</v>
      </c>
      <c r="F40" s="149">
        <v>18600</v>
      </c>
      <c r="G40" s="234">
        <v>0</v>
      </c>
      <c r="H40" s="248">
        <f t="shared" si="23"/>
        <v>0</v>
      </c>
      <c r="I40" s="65">
        <f t="shared" si="24"/>
        <v>0</v>
      </c>
      <c r="J40" s="11">
        <f t="shared" si="4"/>
        <v>-1089.43</v>
      </c>
      <c r="K40" s="113">
        <f t="shared" si="25"/>
        <v>0</v>
      </c>
    </row>
    <row r="41" spans="1:11" ht="55.2" x14ac:dyDescent="0.3">
      <c r="A41" s="92" t="s">
        <v>22</v>
      </c>
      <c r="B41" s="120">
        <v>3104</v>
      </c>
      <c r="C41" s="9" t="s">
        <v>23</v>
      </c>
      <c r="D41" s="169">
        <v>4908285.4000000004</v>
      </c>
      <c r="E41" s="170">
        <v>11145816</v>
      </c>
      <c r="F41" s="141">
        <v>6634050</v>
      </c>
      <c r="G41" s="187">
        <v>5032125.12</v>
      </c>
      <c r="H41" s="248">
        <f t="shared" si="23"/>
        <v>45.14810867145124</v>
      </c>
      <c r="I41" s="65">
        <f t="shared" si="24"/>
        <v>75.852987541547023</v>
      </c>
      <c r="J41" s="11">
        <f t="shared" si="4"/>
        <v>123839.71999999974</v>
      </c>
      <c r="K41" s="113">
        <f t="shared" si="25"/>
        <v>102.52307496218536</v>
      </c>
    </row>
    <row r="42" spans="1:11" ht="27.6" x14ac:dyDescent="0.3">
      <c r="A42" s="93" t="s">
        <v>24</v>
      </c>
      <c r="B42" s="114">
        <v>3121</v>
      </c>
      <c r="C42" s="80" t="s">
        <v>25</v>
      </c>
      <c r="D42" s="171">
        <v>876062.31</v>
      </c>
      <c r="E42" s="172">
        <v>1900000</v>
      </c>
      <c r="F42" s="142">
        <v>1199430</v>
      </c>
      <c r="G42" s="188">
        <v>842487.18</v>
      </c>
      <c r="H42" s="248">
        <f t="shared" si="23"/>
        <v>44.341430526315797</v>
      </c>
      <c r="I42" s="65">
        <f t="shared" si="24"/>
        <v>70.240629298916986</v>
      </c>
      <c r="J42" s="5">
        <f t="shared" si="4"/>
        <v>-33575.130000000005</v>
      </c>
      <c r="K42" s="113">
        <f t="shared" si="25"/>
        <v>96.167495209330482</v>
      </c>
    </row>
    <row r="43" spans="1:11" s="74" customFormat="1" ht="55.2" x14ac:dyDescent="0.3">
      <c r="A43" s="97">
        <v>3160</v>
      </c>
      <c r="B43" s="116">
        <v>3160</v>
      </c>
      <c r="C43" s="80" t="s">
        <v>132</v>
      </c>
      <c r="D43" s="173">
        <v>90449.22</v>
      </c>
      <c r="E43" s="174">
        <v>200000</v>
      </c>
      <c r="F43" s="143">
        <v>95000</v>
      </c>
      <c r="G43" s="230">
        <v>77233.48</v>
      </c>
      <c r="H43" s="248">
        <f t="shared" si="23"/>
        <v>38.61674</v>
      </c>
      <c r="I43" s="65">
        <f t="shared" si="24"/>
        <v>81.298399999999987</v>
      </c>
      <c r="J43" s="5">
        <f t="shared" si="4"/>
        <v>-13215.740000000005</v>
      </c>
      <c r="K43" s="113">
        <f t="shared" si="25"/>
        <v>85.388773944098133</v>
      </c>
    </row>
    <row r="44" spans="1:11" s="74" customFormat="1" ht="55.2" x14ac:dyDescent="0.3">
      <c r="A44" s="97">
        <v>3180</v>
      </c>
      <c r="B44" s="116">
        <v>3180</v>
      </c>
      <c r="C44" s="80" t="s">
        <v>133</v>
      </c>
      <c r="D44" s="173">
        <v>75936.070000000007</v>
      </c>
      <c r="E44" s="174">
        <v>11000</v>
      </c>
      <c r="F44" s="143">
        <v>11000</v>
      </c>
      <c r="G44" s="230">
        <v>11000</v>
      </c>
      <c r="H44" s="248">
        <f t="shared" si="23"/>
        <v>100</v>
      </c>
      <c r="I44" s="65">
        <f t="shared" si="24"/>
        <v>100</v>
      </c>
      <c r="J44" s="5">
        <f t="shared" si="4"/>
        <v>-64936.070000000007</v>
      </c>
      <c r="K44" s="113">
        <f t="shared" si="25"/>
        <v>14.48586949522144</v>
      </c>
    </row>
    <row r="45" spans="1:11" s="74" customFormat="1" ht="41.4" x14ac:dyDescent="0.3">
      <c r="A45" s="97">
        <v>3192</v>
      </c>
      <c r="B45" s="116">
        <v>3192</v>
      </c>
      <c r="C45" s="80" t="s">
        <v>134</v>
      </c>
      <c r="D45" s="173">
        <v>35601.089999999997</v>
      </c>
      <c r="E45" s="174">
        <v>103000</v>
      </c>
      <c r="F45" s="143">
        <v>59000</v>
      </c>
      <c r="G45" s="230">
        <v>50113.88</v>
      </c>
      <c r="H45" s="248">
        <f t="shared" si="23"/>
        <v>48.65425242718446</v>
      </c>
      <c r="I45" s="65">
        <f t="shared" si="24"/>
        <v>84.938779661016952</v>
      </c>
      <c r="J45" s="5">
        <f t="shared" si="4"/>
        <v>14512.79</v>
      </c>
      <c r="K45" s="113">
        <f t="shared" si="25"/>
        <v>140.76501590260301</v>
      </c>
    </row>
    <row r="46" spans="1:11" ht="28.2" thickBot="1" x14ac:dyDescent="0.35">
      <c r="A46" s="97" t="s">
        <v>26</v>
      </c>
      <c r="B46" s="116">
        <v>3242</v>
      </c>
      <c r="C46" s="6" t="s">
        <v>27</v>
      </c>
      <c r="D46" s="173">
        <v>356770</v>
      </c>
      <c r="E46" s="174">
        <v>1050000</v>
      </c>
      <c r="F46" s="143">
        <v>1050000</v>
      </c>
      <c r="G46" s="230">
        <v>525320</v>
      </c>
      <c r="H46" s="248">
        <f t="shared" si="23"/>
        <v>50.030476190476193</v>
      </c>
      <c r="I46" s="65">
        <f t="shared" si="24"/>
        <v>50.030476190476193</v>
      </c>
      <c r="J46" s="5">
        <f t="shared" si="4"/>
        <v>168550</v>
      </c>
      <c r="K46" s="117">
        <f t="shared" si="5"/>
        <v>147.24332202819744</v>
      </c>
    </row>
    <row r="47" spans="1:11" s="3" customFormat="1" ht="14.4" thickBot="1" x14ac:dyDescent="0.35">
      <c r="A47" s="91">
        <v>4000</v>
      </c>
      <c r="B47" s="18"/>
      <c r="C47" s="14" t="s">
        <v>88</v>
      </c>
      <c r="D47" s="178">
        <f t="shared" ref="D47" si="26">SUM(D48:D52)</f>
        <v>7645854.6299999999</v>
      </c>
      <c r="E47" s="178">
        <f>SUM(E48:E52)</f>
        <v>17549103</v>
      </c>
      <c r="F47" s="147">
        <f t="shared" ref="F47:G47" si="27">SUM(F48:F52)</f>
        <v>12125730</v>
      </c>
      <c r="G47" s="186">
        <f t="shared" si="27"/>
        <v>6316488.5700000003</v>
      </c>
      <c r="H47" s="196">
        <f t="shared" si="2"/>
        <v>35.993227517098738</v>
      </c>
      <c r="I47" s="15">
        <f t="shared" si="3"/>
        <v>52.091614855353043</v>
      </c>
      <c r="J47" s="16">
        <f t="shared" si="4"/>
        <v>-1329366.0599999996</v>
      </c>
      <c r="K47" s="17">
        <f t="shared" si="5"/>
        <v>82.613244374487934</v>
      </c>
    </row>
    <row r="48" spans="1:11" x14ac:dyDescent="0.3">
      <c r="A48" s="88" t="s">
        <v>28</v>
      </c>
      <c r="B48" s="112">
        <v>4030</v>
      </c>
      <c r="C48" s="9" t="s">
        <v>29</v>
      </c>
      <c r="D48" s="169">
        <v>2211093.2400000002</v>
      </c>
      <c r="E48" s="170">
        <v>4481680</v>
      </c>
      <c r="F48" s="141">
        <v>3154280</v>
      </c>
      <c r="G48" s="187">
        <v>1768105.63</v>
      </c>
      <c r="H48" s="245">
        <f t="shared" si="2"/>
        <v>39.451849083379443</v>
      </c>
      <c r="I48" s="10">
        <f t="shared" si="3"/>
        <v>56.054174962273486</v>
      </c>
      <c r="J48" s="11">
        <f t="shared" si="4"/>
        <v>-442987.61000000034</v>
      </c>
      <c r="K48" s="113">
        <f t="shared" si="5"/>
        <v>79.965222543034855</v>
      </c>
    </row>
    <row r="49" spans="1:11" x14ac:dyDescent="0.3">
      <c r="A49" s="89" t="s">
        <v>30</v>
      </c>
      <c r="B49" s="114">
        <v>4040</v>
      </c>
      <c r="C49" s="80" t="s">
        <v>31</v>
      </c>
      <c r="D49" s="171">
        <v>299512.86</v>
      </c>
      <c r="E49" s="172">
        <v>590794</v>
      </c>
      <c r="F49" s="142">
        <v>415900</v>
      </c>
      <c r="G49" s="188">
        <v>224685.09</v>
      </c>
      <c r="H49" s="246">
        <f t="shared" si="2"/>
        <v>38.031037891380073</v>
      </c>
      <c r="I49" s="4">
        <f t="shared" si="3"/>
        <v>54.023825438807407</v>
      </c>
      <c r="J49" s="5">
        <f t="shared" si="4"/>
        <v>-74827.76999999999</v>
      </c>
      <c r="K49" s="115">
        <f t="shared" si="5"/>
        <v>75.016842348605678</v>
      </c>
    </row>
    <row r="50" spans="1:11" ht="27.6" x14ac:dyDescent="0.3">
      <c r="A50" s="89" t="s">
        <v>32</v>
      </c>
      <c r="B50" s="114">
        <v>4060</v>
      </c>
      <c r="C50" s="80" t="s">
        <v>33</v>
      </c>
      <c r="D50" s="171">
        <v>4486651.91</v>
      </c>
      <c r="E50" s="172">
        <v>10339379</v>
      </c>
      <c r="F50" s="142">
        <v>7332450</v>
      </c>
      <c r="G50" s="188">
        <v>3935931.94</v>
      </c>
      <c r="H50" s="246">
        <f t="shared" si="2"/>
        <v>38.067392055170821</v>
      </c>
      <c r="I50" s="4">
        <f t="shared" si="3"/>
        <v>53.67826497282627</v>
      </c>
      <c r="J50" s="5">
        <f t="shared" si="4"/>
        <v>-550719.9700000002</v>
      </c>
      <c r="K50" s="115">
        <f t="shared" si="5"/>
        <v>87.725368915459285</v>
      </c>
    </row>
    <row r="51" spans="1:11" ht="27.6" x14ac:dyDescent="0.3">
      <c r="A51" s="89" t="s">
        <v>34</v>
      </c>
      <c r="B51" s="114">
        <v>4081</v>
      </c>
      <c r="C51" s="80" t="s">
        <v>35</v>
      </c>
      <c r="D51" s="171">
        <v>479476.82</v>
      </c>
      <c r="E51" s="172">
        <v>1145120</v>
      </c>
      <c r="F51" s="142">
        <v>653100</v>
      </c>
      <c r="G51" s="188">
        <v>329435.90999999997</v>
      </c>
      <c r="H51" s="246">
        <f t="shared" si="2"/>
        <v>28.768680138326115</v>
      </c>
      <c r="I51" s="4">
        <f t="shared" si="3"/>
        <v>50.441878732200273</v>
      </c>
      <c r="J51" s="5">
        <f t="shared" si="4"/>
        <v>-150040.91000000003</v>
      </c>
      <c r="K51" s="115">
        <f t="shared" si="5"/>
        <v>68.707369419860584</v>
      </c>
    </row>
    <row r="52" spans="1:11" ht="14.4" thickBot="1" x14ac:dyDescent="0.35">
      <c r="A52" s="90" t="s">
        <v>36</v>
      </c>
      <c r="B52" s="116">
        <v>4082</v>
      </c>
      <c r="C52" s="6" t="s">
        <v>37</v>
      </c>
      <c r="D52" s="173">
        <v>169119.8</v>
      </c>
      <c r="E52" s="174">
        <v>992130</v>
      </c>
      <c r="F52" s="143">
        <v>570000</v>
      </c>
      <c r="G52" s="230">
        <v>58330</v>
      </c>
      <c r="H52" s="247">
        <f t="shared" si="2"/>
        <v>5.8792698537490047</v>
      </c>
      <c r="I52" s="7">
        <f t="shared" si="3"/>
        <v>10.233333333333333</v>
      </c>
      <c r="J52" s="8">
        <f t="shared" si="4"/>
        <v>-110789.79999999999</v>
      </c>
      <c r="K52" s="117">
        <f t="shared" si="5"/>
        <v>34.490343531626692</v>
      </c>
    </row>
    <row r="53" spans="1:11" s="3" customFormat="1" ht="14.4" thickBot="1" x14ac:dyDescent="0.35">
      <c r="A53" s="91">
        <v>5000</v>
      </c>
      <c r="B53" s="18"/>
      <c r="C53" s="14" t="s">
        <v>89</v>
      </c>
      <c r="D53" s="178">
        <f t="shared" ref="D53" si="28">SUM(D54:D56)</f>
        <v>925356.02</v>
      </c>
      <c r="E53" s="178">
        <f>SUM(E54:E56)</f>
        <v>2640152</v>
      </c>
      <c r="F53" s="147">
        <f t="shared" ref="F53:G53" si="29">SUM(F54:F56)</f>
        <v>1793518</v>
      </c>
      <c r="G53" s="186">
        <f t="shared" si="29"/>
        <v>793368.27</v>
      </c>
      <c r="H53" s="196">
        <f t="shared" si="2"/>
        <v>30.050098251918829</v>
      </c>
      <c r="I53" s="15">
        <f t="shared" si="3"/>
        <v>44.235311270921173</v>
      </c>
      <c r="J53" s="16">
        <f t="shared" si="4"/>
        <v>-131987.75</v>
      </c>
      <c r="K53" s="17">
        <f t="shared" si="5"/>
        <v>85.736543865570795</v>
      </c>
    </row>
    <row r="54" spans="1:11" ht="27.6" x14ac:dyDescent="0.3">
      <c r="A54" s="88" t="s">
        <v>38</v>
      </c>
      <c r="B54" s="112">
        <v>5011</v>
      </c>
      <c r="C54" s="9" t="s">
        <v>39</v>
      </c>
      <c r="D54" s="169">
        <v>24597.5</v>
      </c>
      <c r="E54" s="170">
        <v>75000</v>
      </c>
      <c r="F54" s="141">
        <v>29500</v>
      </c>
      <c r="G54" s="187">
        <v>6101.5</v>
      </c>
      <c r="H54" s="245">
        <f t="shared" si="2"/>
        <v>8.1353333333333335</v>
      </c>
      <c r="I54" s="10">
        <f t="shared" si="3"/>
        <v>20.683050847457626</v>
      </c>
      <c r="J54" s="11">
        <f t="shared" si="4"/>
        <v>-18496</v>
      </c>
      <c r="K54" s="113">
        <f t="shared" si="5"/>
        <v>24.805366399024294</v>
      </c>
    </row>
    <row r="55" spans="1:11" ht="27.6" x14ac:dyDescent="0.3">
      <c r="A55" s="89" t="s">
        <v>40</v>
      </c>
      <c r="B55" s="114">
        <v>5012</v>
      </c>
      <c r="C55" s="80" t="s">
        <v>41</v>
      </c>
      <c r="D55" s="171">
        <v>12059.9</v>
      </c>
      <c r="E55" s="172">
        <v>70000</v>
      </c>
      <c r="F55" s="142">
        <v>33000</v>
      </c>
      <c r="G55" s="188">
        <v>2773.39</v>
      </c>
      <c r="H55" s="246">
        <f t="shared" si="2"/>
        <v>3.9619857142857144</v>
      </c>
      <c r="I55" s="4">
        <f t="shared" si="3"/>
        <v>8.4042121212121206</v>
      </c>
      <c r="J55" s="5">
        <f t="shared" si="4"/>
        <v>-9286.51</v>
      </c>
      <c r="K55" s="115">
        <f t="shared" si="5"/>
        <v>22.996791018167645</v>
      </c>
    </row>
    <row r="56" spans="1:11" ht="28.2" thickBot="1" x14ac:dyDescent="0.35">
      <c r="A56" s="90" t="s">
        <v>42</v>
      </c>
      <c r="B56" s="116">
        <v>5031</v>
      </c>
      <c r="C56" s="6" t="s">
        <v>43</v>
      </c>
      <c r="D56" s="173">
        <v>888698.62</v>
      </c>
      <c r="E56" s="174">
        <v>2495152</v>
      </c>
      <c r="F56" s="143">
        <v>1731018</v>
      </c>
      <c r="G56" s="230">
        <v>784493.38</v>
      </c>
      <c r="H56" s="247">
        <f t="shared" si="2"/>
        <v>31.44070501516541</v>
      </c>
      <c r="I56" s="7">
        <f t="shared" si="3"/>
        <v>45.319770216138707</v>
      </c>
      <c r="J56" s="8">
        <f t="shared" si="4"/>
        <v>-104205.23999999999</v>
      </c>
      <c r="K56" s="117">
        <f t="shared" si="5"/>
        <v>88.274400606135757</v>
      </c>
    </row>
    <row r="57" spans="1:11" s="3" customFormat="1" ht="14.4" thickBot="1" x14ac:dyDescent="0.35">
      <c r="A57" s="91">
        <v>6000</v>
      </c>
      <c r="B57" s="18"/>
      <c r="C57" s="14" t="s">
        <v>90</v>
      </c>
      <c r="D57" s="178">
        <f t="shared" ref="D57" si="30">SUM(D58:D62)</f>
        <v>4807248.6900000004</v>
      </c>
      <c r="E57" s="178">
        <f>SUM(E58:E63)</f>
        <v>11166784</v>
      </c>
      <c r="F57" s="147">
        <f>SUM(F58:F63)</f>
        <v>6477484</v>
      </c>
      <c r="G57" s="186">
        <f>SUM(G58:G63)</f>
        <v>4046874.36</v>
      </c>
      <c r="H57" s="196">
        <f t="shared" si="2"/>
        <v>36.240285117004149</v>
      </c>
      <c r="I57" s="15">
        <f t="shared" si="3"/>
        <v>62.476022480333413</v>
      </c>
      <c r="J57" s="16">
        <f t="shared" si="4"/>
        <v>-760374.33000000054</v>
      </c>
      <c r="K57" s="17">
        <f t="shared" si="5"/>
        <v>84.182754439525354</v>
      </c>
    </row>
    <row r="58" spans="1:11" ht="27.6" hidden="1" x14ac:dyDescent="0.3">
      <c r="A58" s="88" t="s">
        <v>44</v>
      </c>
      <c r="B58" s="112">
        <v>6016</v>
      </c>
      <c r="C58" s="9" t="s">
        <v>45</v>
      </c>
      <c r="D58" s="169">
        <v>0</v>
      </c>
      <c r="E58" s="169">
        <v>0</v>
      </c>
      <c r="F58" s="141">
        <v>0</v>
      </c>
      <c r="G58" s="187">
        <v>0</v>
      </c>
      <c r="H58" s="245" t="e">
        <f t="shared" si="2"/>
        <v>#DIV/0!</v>
      </c>
      <c r="I58" s="10" t="e">
        <f t="shared" si="3"/>
        <v>#DIV/0!</v>
      </c>
      <c r="J58" s="11">
        <f t="shared" si="4"/>
        <v>0</v>
      </c>
      <c r="K58" s="115"/>
    </row>
    <row r="59" spans="1:11" ht="41.4" x14ac:dyDescent="0.3">
      <c r="A59" s="89" t="s">
        <v>46</v>
      </c>
      <c r="B59" s="114">
        <v>6020</v>
      </c>
      <c r="C59" s="80" t="s">
        <v>47</v>
      </c>
      <c r="D59" s="171">
        <v>3346032.54</v>
      </c>
      <c r="E59" s="171">
        <v>5052100</v>
      </c>
      <c r="F59" s="142">
        <v>3400000</v>
      </c>
      <c r="G59" s="188">
        <v>3232294.37</v>
      </c>
      <c r="H59" s="246">
        <f t="shared" si="2"/>
        <v>63.97922388709646</v>
      </c>
      <c r="I59" s="4">
        <f t="shared" si="3"/>
        <v>95.067481470588234</v>
      </c>
      <c r="J59" s="5">
        <f t="shared" si="4"/>
        <v>-113738.16999999993</v>
      </c>
      <c r="K59" s="115">
        <f t="shared" si="5"/>
        <v>96.600805023850725</v>
      </c>
    </row>
    <row r="60" spans="1:11" x14ac:dyDescent="0.3">
      <c r="A60" s="89" t="s">
        <v>48</v>
      </c>
      <c r="B60" s="114">
        <v>6030</v>
      </c>
      <c r="C60" s="80" t="s">
        <v>49</v>
      </c>
      <c r="D60" s="171">
        <v>983436.12</v>
      </c>
      <c r="E60" s="171">
        <v>3689400</v>
      </c>
      <c r="F60" s="142">
        <v>1897200</v>
      </c>
      <c r="G60" s="188">
        <v>469566.63</v>
      </c>
      <c r="H60" s="246">
        <f t="shared" si="2"/>
        <v>12.72745243128964</v>
      </c>
      <c r="I60" s="4">
        <f t="shared" si="3"/>
        <v>24.750507590132827</v>
      </c>
      <c r="J60" s="5">
        <f t="shared" si="4"/>
        <v>-513869.49</v>
      </c>
      <c r="K60" s="115">
        <f t="shared" si="5"/>
        <v>47.747547649561625</v>
      </c>
    </row>
    <row r="61" spans="1:11" x14ac:dyDescent="0.3">
      <c r="A61" s="89" t="s">
        <v>50</v>
      </c>
      <c r="B61" s="114">
        <v>6040</v>
      </c>
      <c r="C61" s="80" t="s">
        <v>51</v>
      </c>
      <c r="D61" s="171">
        <v>27927.34</v>
      </c>
      <c r="E61" s="171">
        <v>365284</v>
      </c>
      <c r="F61" s="142">
        <v>140284</v>
      </c>
      <c r="G61" s="188">
        <v>0</v>
      </c>
      <c r="H61" s="246">
        <f t="shared" si="2"/>
        <v>0</v>
      </c>
      <c r="I61" s="4">
        <f t="shared" si="3"/>
        <v>0</v>
      </c>
      <c r="J61" s="5">
        <f t="shared" si="4"/>
        <v>-27927.34</v>
      </c>
      <c r="K61" s="115">
        <f t="shared" si="5"/>
        <v>0</v>
      </c>
    </row>
    <row r="62" spans="1:11" ht="69" x14ac:dyDescent="0.3">
      <c r="A62" s="89" t="s">
        <v>52</v>
      </c>
      <c r="B62" s="114">
        <v>6071</v>
      </c>
      <c r="C62" s="80" t="s">
        <v>53</v>
      </c>
      <c r="D62" s="171">
        <v>449852.69</v>
      </c>
      <c r="E62" s="171">
        <v>2000000</v>
      </c>
      <c r="F62" s="142">
        <v>1010000</v>
      </c>
      <c r="G62" s="188">
        <v>338513.36</v>
      </c>
      <c r="H62" s="246">
        <f t="shared" si="2"/>
        <v>16.925667999999998</v>
      </c>
      <c r="I62" s="4">
        <f t="shared" si="3"/>
        <v>33.516174257425739</v>
      </c>
      <c r="J62" s="5">
        <f t="shared" si="4"/>
        <v>-111339.33000000002</v>
      </c>
      <c r="K62" s="115">
        <f t="shared" si="5"/>
        <v>75.249824559235151</v>
      </c>
    </row>
    <row r="63" spans="1:11" ht="28.2" thickBot="1" x14ac:dyDescent="0.35">
      <c r="A63" s="90" t="s">
        <v>54</v>
      </c>
      <c r="B63" s="116">
        <v>6090</v>
      </c>
      <c r="C63" s="6" t="s">
        <v>55</v>
      </c>
      <c r="D63" s="173">
        <v>0</v>
      </c>
      <c r="E63" s="173">
        <v>60000</v>
      </c>
      <c r="F63" s="143">
        <v>30000</v>
      </c>
      <c r="G63" s="230">
        <v>6500</v>
      </c>
      <c r="H63" s="247">
        <f t="shared" si="2"/>
        <v>10.833333333333334</v>
      </c>
      <c r="I63" s="7">
        <f t="shared" si="3"/>
        <v>21.666666666666668</v>
      </c>
      <c r="J63" s="8">
        <f t="shared" si="4"/>
        <v>6500</v>
      </c>
      <c r="K63" s="115" t="e">
        <f t="shared" si="5"/>
        <v>#DIV/0!</v>
      </c>
    </row>
    <row r="64" spans="1:11" s="3" customFormat="1" ht="14.4" thickBot="1" x14ac:dyDescent="0.35">
      <c r="A64" s="91">
        <v>7000</v>
      </c>
      <c r="B64" s="18"/>
      <c r="C64" s="14" t="s">
        <v>91</v>
      </c>
      <c r="D64" s="178">
        <f t="shared" ref="D64" si="31">SUM(D65:D72)</f>
        <v>676461.99</v>
      </c>
      <c r="E64" s="178">
        <f>SUM(E65:E72)</f>
        <v>4880400</v>
      </c>
      <c r="F64" s="147">
        <f t="shared" ref="F64:G64" si="32">SUM(F65:F72)</f>
        <v>3245400</v>
      </c>
      <c r="G64" s="186">
        <f t="shared" si="32"/>
        <v>582880.52</v>
      </c>
      <c r="H64" s="196">
        <f t="shared" si="2"/>
        <v>11.943293992295715</v>
      </c>
      <c r="I64" s="15">
        <f t="shared" si="3"/>
        <v>17.960205829789857</v>
      </c>
      <c r="J64" s="16">
        <f t="shared" si="4"/>
        <v>-93581.469999999972</v>
      </c>
      <c r="K64" s="17">
        <f t="shared" si="5"/>
        <v>86.166041642635378</v>
      </c>
    </row>
    <row r="65" spans="1:11" x14ac:dyDescent="0.3">
      <c r="A65" s="88" t="s">
        <v>56</v>
      </c>
      <c r="B65" s="112">
        <v>7110</v>
      </c>
      <c r="C65" s="9" t="s">
        <v>57</v>
      </c>
      <c r="D65" s="169">
        <v>0</v>
      </c>
      <c r="E65" s="169">
        <v>0</v>
      </c>
      <c r="F65" s="141">
        <v>0</v>
      </c>
      <c r="G65" s="187">
        <v>0</v>
      </c>
      <c r="H65" s="245" t="e">
        <f t="shared" si="2"/>
        <v>#DIV/0!</v>
      </c>
      <c r="I65" s="10" t="e">
        <f t="shared" si="3"/>
        <v>#DIV/0!</v>
      </c>
      <c r="J65" s="11">
        <f t="shared" si="4"/>
        <v>0</v>
      </c>
      <c r="K65" s="115" t="e">
        <f t="shared" si="5"/>
        <v>#DIV/0!</v>
      </c>
    </row>
    <row r="66" spans="1:11" ht="27.6" x14ac:dyDescent="0.3">
      <c r="A66" s="92">
        <v>7350</v>
      </c>
      <c r="B66" s="120">
        <v>7350</v>
      </c>
      <c r="C66" s="9" t="s">
        <v>100</v>
      </c>
      <c r="D66" s="169">
        <v>246828.93</v>
      </c>
      <c r="E66" s="169">
        <v>850000</v>
      </c>
      <c r="F66" s="141">
        <v>450000</v>
      </c>
      <c r="G66" s="187">
        <v>0</v>
      </c>
      <c r="H66" s="245">
        <f t="shared" si="2"/>
        <v>0</v>
      </c>
      <c r="I66" s="10">
        <f t="shared" si="3"/>
        <v>0</v>
      </c>
      <c r="J66" s="11">
        <f t="shared" si="4"/>
        <v>-246828.93</v>
      </c>
      <c r="K66" s="115">
        <f t="shared" si="5"/>
        <v>0</v>
      </c>
    </row>
    <row r="67" spans="1:11" s="79" customFormat="1" ht="27.6" x14ac:dyDescent="0.3">
      <c r="A67" s="92"/>
      <c r="B67" s="120">
        <v>7351</v>
      </c>
      <c r="C67" s="9" t="s">
        <v>147</v>
      </c>
      <c r="D67" s="169"/>
      <c r="E67" s="169">
        <v>500000</v>
      </c>
      <c r="F67" s="141">
        <v>400000</v>
      </c>
      <c r="G67" s="187"/>
      <c r="H67" s="245">
        <f t="shared" si="2"/>
        <v>0</v>
      </c>
      <c r="I67" s="10">
        <f t="shared" si="3"/>
        <v>0</v>
      </c>
      <c r="J67" s="11">
        <f t="shared" si="4"/>
        <v>0</v>
      </c>
      <c r="K67" s="115" t="e">
        <f t="shared" si="5"/>
        <v>#DIV/0!</v>
      </c>
    </row>
    <row r="68" spans="1:11" s="79" customFormat="1" ht="25.5" customHeight="1" x14ac:dyDescent="0.3">
      <c r="A68" s="92"/>
      <c r="B68" s="120">
        <v>7390</v>
      </c>
      <c r="C68" s="9" t="s">
        <v>144</v>
      </c>
      <c r="D68" s="169"/>
      <c r="E68" s="169">
        <v>115400</v>
      </c>
      <c r="F68" s="141">
        <v>115400</v>
      </c>
      <c r="G68" s="187"/>
      <c r="H68" s="245">
        <f t="shared" si="2"/>
        <v>0</v>
      </c>
      <c r="I68" s="10">
        <f t="shared" si="3"/>
        <v>0</v>
      </c>
      <c r="J68" s="11">
        <f t="shared" si="4"/>
        <v>0</v>
      </c>
      <c r="K68" s="115" t="e">
        <f t="shared" si="5"/>
        <v>#DIV/0!</v>
      </c>
    </row>
    <row r="69" spans="1:11" x14ac:dyDescent="0.3">
      <c r="A69" s="89" t="s">
        <v>58</v>
      </c>
      <c r="B69" s="114">
        <v>7412</v>
      </c>
      <c r="C69" s="80" t="s">
        <v>59</v>
      </c>
      <c r="D69" s="171">
        <v>104968</v>
      </c>
      <c r="E69" s="171">
        <v>200000</v>
      </c>
      <c r="F69" s="142">
        <v>120000</v>
      </c>
      <c r="G69" s="188">
        <v>29995</v>
      </c>
      <c r="H69" s="246">
        <f t="shared" si="2"/>
        <v>14.9975</v>
      </c>
      <c r="I69" s="4">
        <f t="shared" si="3"/>
        <v>24.995833333333334</v>
      </c>
      <c r="J69" s="5">
        <f t="shared" si="4"/>
        <v>-74973</v>
      </c>
      <c r="K69" s="115">
        <f t="shared" si="5"/>
        <v>28.575375352488376</v>
      </c>
    </row>
    <row r="70" spans="1:11" ht="27.6" x14ac:dyDescent="0.3">
      <c r="A70" s="89" t="s">
        <v>60</v>
      </c>
      <c r="B70" s="114">
        <v>7461</v>
      </c>
      <c r="C70" s="80" t="s">
        <v>143</v>
      </c>
      <c r="D70" s="171">
        <v>316665.06</v>
      </c>
      <c r="E70" s="171">
        <v>3155000</v>
      </c>
      <c r="F70" s="142">
        <v>2100000</v>
      </c>
      <c r="G70" s="188">
        <v>552885.52</v>
      </c>
      <c r="H70" s="246">
        <f t="shared" si="2"/>
        <v>17.524105229793978</v>
      </c>
      <c r="I70" s="4">
        <f t="shared" si="3"/>
        <v>26.327881904761906</v>
      </c>
      <c r="J70" s="5">
        <f t="shared" si="4"/>
        <v>236220.46000000002</v>
      </c>
      <c r="K70" s="115">
        <f t="shared" si="5"/>
        <v>174.59631321497864</v>
      </c>
    </row>
    <row r="71" spans="1:11" x14ac:dyDescent="0.3">
      <c r="A71" s="89" t="s">
        <v>61</v>
      </c>
      <c r="B71" s="114">
        <v>7640</v>
      </c>
      <c r="C71" s="80" t="s">
        <v>62</v>
      </c>
      <c r="D71" s="171">
        <v>0</v>
      </c>
      <c r="E71" s="171">
        <v>0</v>
      </c>
      <c r="F71" s="142">
        <v>60000</v>
      </c>
      <c r="G71" s="188">
        <v>0</v>
      </c>
      <c r="H71" s="246" t="e">
        <f t="shared" si="2"/>
        <v>#DIV/0!</v>
      </c>
      <c r="I71" s="4">
        <f t="shared" si="3"/>
        <v>0</v>
      </c>
      <c r="J71" s="5">
        <f t="shared" si="4"/>
        <v>0</v>
      </c>
      <c r="K71" s="115"/>
    </row>
    <row r="72" spans="1:11" ht="28.2" thickBot="1" x14ac:dyDescent="0.35">
      <c r="A72" s="90" t="s">
        <v>63</v>
      </c>
      <c r="B72" s="116">
        <v>7680</v>
      </c>
      <c r="C72" s="6" t="s">
        <v>64</v>
      </c>
      <c r="D72" s="173">
        <v>8000</v>
      </c>
      <c r="E72" s="173">
        <v>60000</v>
      </c>
      <c r="F72" s="143">
        <v>0</v>
      </c>
      <c r="G72" s="230">
        <v>0</v>
      </c>
      <c r="H72" s="247">
        <f t="shared" si="2"/>
        <v>0</v>
      </c>
      <c r="I72" s="7" t="e">
        <f t="shared" si="3"/>
        <v>#DIV/0!</v>
      </c>
      <c r="J72" s="8">
        <f t="shared" si="4"/>
        <v>-8000</v>
      </c>
      <c r="K72" s="117"/>
    </row>
    <row r="73" spans="1:11" s="3" customFormat="1" ht="14.4" thickBot="1" x14ac:dyDescent="0.35">
      <c r="A73" s="91">
        <v>8000</v>
      </c>
      <c r="B73" s="18"/>
      <c r="C73" s="14" t="s">
        <v>92</v>
      </c>
      <c r="D73" s="178">
        <f t="shared" ref="D73" si="33">SUM(D74:D79)</f>
        <v>1513891.1199999999</v>
      </c>
      <c r="E73" s="178">
        <f>SUM(E74:E79)</f>
        <v>5753823</v>
      </c>
      <c r="F73" s="147">
        <f t="shared" ref="F73:G73" si="34">SUM(F74:F79)</f>
        <v>4537800</v>
      </c>
      <c r="G73" s="186">
        <f t="shared" si="34"/>
        <v>1687786.2000000002</v>
      </c>
      <c r="H73" s="196">
        <f t="shared" si="2"/>
        <v>29.333300659405065</v>
      </c>
      <c r="I73" s="15">
        <f t="shared" si="3"/>
        <v>37.193930979769938</v>
      </c>
      <c r="J73" s="16">
        <f t="shared" si="4"/>
        <v>173895.08000000031</v>
      </c>
      <c r="K73" s="17">
        <f t="shared" si="5"/>
        <v>111.48663055768505</v>
      </c>
    </row>
    <row r="74" spans="1:11" ht="27.6" x14ac:dyDescent="0.3">
      <c r="A74" s="88" t="s">
        <v>65</v>
      </c>
      <c r="B74" s="112">
        <v>8110</v>
      </c>
      <c r="C74" s="9" t="s">
        <v>66</v>
      </c>
      <c r="D74" s="169">
        <v>43350</v>
      </c>
      <c r="E74" s="169">
        <v>63000</v>
      </c>
      <c r="F74" s="141">
        <v>63000</v>
      </c>
      <c r="G74" s="187">
        <v>15975</v>
      </c>
      <c r="H74" s="245">
        <f t="shared" si="2"/>
        <v>25.357142857142854</v>
      </c>
      <c r="I74" s="10">
        <f t="shared" si="3"/>
        <v>25.357142857142854</v>
      </c>
      <c r="J74" s="11">
        <f t="shared" si="4"/>
        <v>-27375</v>
      </c>
      <c r="K74" s="115"/>
    </row>
    <row r="75" spans="1:11" x14ac:dyDescent="0.3">
      <c r="A75" s="89" t="s">
        <v>67</v>
      </c>
      <c r="B75" s="114">
        <v>8130</v>
      </c>
      <c r="C75" s="80" t="s">
        <v>68</v>
      </c>
      <c r="D75" s="171">
        <v>1424221.17</v>
      </c>
      <c r="E75" s="171">
        <v>3628123</v>
      </c>
      <c r="F75" s="142">
        <v>2412100</v>
      </c>
      <c r="G75" s="188">
        <v>1357993.6</v>
      </c>
      <c r="H75" s="246">
        <f t="shared" si="2"/>
        <v>37.429646128314836</v>
      </c>
      <c r="I75" s="4">
        <f t="shared" si="3"/>
        <v>56.299224741926125</v>
      </c>
      <c r="J75" s="11">
        <f t="shared" si="4"/>
        <v>-66227.569999999832</v>
      </c>
      <c r="K75" s="115">
        <f t="shared" si="5"/>
        <v>95.349909733472089</v>
      </c>
    </row>
    <row r="76" spans="1:11" s="79" customFormat="1" ht="27.6" x14ac:dyDescent="0.3">
      <c r="A76" s="90"/>
      <c r="B76" s="116">
        <v>8220</v>
      </c>
      <c r="C76" s="80" t="s">
        <v>153</v>
      </c>
      <c r="D76" s="173">
        <v>0</v>
      </c>
      <c r="E76" s="173">
        <v>300000</v>
      </c>
      <c r="F76" s="143">
        <v>300000</v>
      </c>
      <c r="G76" s="230"/>
      <c r="H76" s="247"/>
      <c r="I76" s="7"/>
      <c r="J76" s="11"/>
      <c r="K76" s="115"/>
    </row>
    <row r="77" spans="1:11" s="75" customFormat="1" x14ac:dyDescent="0.3">
      <c r="A77" s="97">
        <v>8230</v>
      </c>
      <c r="B77" s="116">
        <v>8230</v>
      </c>
      <c r="C77" s="80" t="s">
        <v>136</v>
      </c>
      <c r="D77" s="173">
        <v>46319.95</v>
      </c>
      <c r="E77" s="173">
        <v>545000</v>
      </c>
      <c r="F77" s="143">
        <v>545000</v>
      </c>
      <c r="G77" s="230">
        <v>313817.59999999998</v>
      </c>
      <c r="H77" s="247">
        <f t="shared" si="2"/>
        <v>57.581211009174304</v>
      </c>
      <c r="I77" s="7">
        <f t="shared" si="3"/>
        <v>57.581211009174304</v>
      </c>
      <c r="J77" s="11">
        <f t="shared" si="4"/>
        <v>267497.64999999997</v>
      </c>
      <c r="K77" s="115"/>
    </row>
    <row r="78" spans="1:11" s="75" customFormat="1" ht="27.6" x14ac:dyDescent="0.3">
      <c r="A78" s="97">
        <v>8330</v>
      </c>
      <c r="B78" s="116">
        <v>8330</v>
      </c>
      <c r="C78" s="80" t="s">
        <v>137</v>
      </c>
      <c r="D78" s="173">
        <v>0</v>
      </c>
      <c r="E78" s="173">
        <v>100000</v>
      </c>
      <c r="F78" s="143">
        <v>100000</v>
      </c>
      <c r="G78" s="230">
        <v>0</v>
      </c>
      <c r="H78" s="247">
        <f t="shared" si="2"/>
        <v>0</v>
      </c>
      <c r="I78" s="7">
        <f t="shared" si="3"/>
        <v>0</v>
      </c>
      <c r="J78" s="11">
        <f t="shared" si="4"/>
        <v>0</v>
      </c>
      <c r="K78" s="115"/>
    </row>
    <row r="79" spans="1:11" ht="14.4" thickBot="1" x14ac:dyDescent="0.35">
      <c r="A79" s="90" t="s">
        <v>69</v>
      </c>
      <c r="B79" s="116">
        <v>8710</v>
      </c>
      <c r="C79" s="6" t="s">
        <v>135</v>
      </c>
      <c r="D79" s="173">
        <v>0</v>
      </c>
      <c r="E79" s="173">
        <v>1117700</v>
      </c>
      <c r="F79" s="143">
        <v>1117700</v>
      </c>
      <c r="G79" s="230">
        <v>0</v>
      </c>
      <c r="H79" s="247">
        <f t="shared" si="2"/>
        <v>0</v>
      </c>
      <c r="I79" s="7">
        <f t="shared" si="3"/>
        <v>0</v>
      </c>
      <c r="J79" s="11">
        <f t="shared" si="4"/>
        <v>0</v>
      </c>
      <c r="K79" s="115"/>
    </row>
    <row r="80" spans="1:11" s="3" customFormat="1" ht="14.4" thickBot="1" x14ac:dyDescent="0.35">
      <c r="A80" s="91">
        <v>9000</v>
      </c>
      <c r="B80" s="18"/>
      <c r="C80" s="14" t="s">
        <v>93</v>
      </c>
      <c r="D80" s="178">
        <f t="shared" ref="D80" si="35">SUM(D81:D83)</f>
        <v>1678993.46</v>
      </c>
      <c r="E80" s="178">
        <f>SUM(E81:E83)</f>
        <v>2870000</v>
      </c>
      <c r="F80" s="147">
        <f t="shared" ref="F80:G80" si="36">SUM(F81:F83)</f>
        <v>1315000</v>
      </c>
      <c r="G80" s="186">
        <f t="shared" si="36"/>
        <v>860000</v>
      </c>
      <c r="H80" s="196">
        <f t="shared" si="2"/>
        <v>29.965156794425084</v>
      </c>
      <c r="I80" s="15">
        <f t="shared" si="3"/>
        <v>65.399239543726239</v>
      </c>
      <c r="J80" s="16">
        <f t="shared" si="4"/>
        <v>-818993.46</v>
      </c>
      <c r="K80" s="17">
        <f t="shared" si="5"/>
        <v>51.221164375470529</v>
      </c>
    </row>
    <row r="81" spans="1:11" ht="41.4" hidden="1" x14ac:dyDescent="0.3">
      <c r="A81" s="88" t="s">
        <v>70</v>
      </c>
      <c r="B81" s="112">
        <v>9410</v>
      </c>
      <c r="C81" s="9" t="s">
        <v>71</v>
      </c>
      <c r="D81" s="169">
        <v>0</v>
      </c>
      <c r="E81" s="169">
        <v>0</v>
      </c>
      <c r="F81" s="141">
        <v>0</v>
      </c>
      <c r="G81" s="187">
        <v>0</v>
      </c>
      <c r="H81" s="245"/>
      <c r="I81" s="10"/>
      <c r="J81" s="11">
        <f t="shared" si="4"/>
        <v>0</v>
      </c>
      <c r="K81" s="113" t="e">
        <f t="shared" si="5"/>
        <v>#DIV/0!</v>
      </c>
    </row>
    <row r="82" spans="1:11" x14ac:dyDescent="0.3">
      <c r="A82" s="89" t="s">
        <v>72</v>
      </c>
      <c r="B82" s="114">
        <v>9770</v>
      </c>
      <c r="C82" s="80" t="s">
        <v>73</v>
      </c>
      <c r="D82" s="171">
        <v>1528993.46</v>
      </c>
      <c r="E82" s="171">
        <v>2870000</v>
      </c>
      <c r="F82" s="142">
        <v>1315000</v>
      </c>
      <c r="G82" s="188">
        <v>860000</v>
      </c>
      <c r="H82" s="246">
        <f t="shared" si="2"/>
        <v>29.965156794425084</v>
      </c>
      <c r="I82" s="4">
        <f t="shared" si="3"/>
        <v>65.399239543726239</v>
      </c>
      <c r="J82" s="5">
        <f t="shared" si="4"/>
        <v>-668993.46</v>
      </c>
      <c r="K82" s="115">
        <f t="shared" si="5"/>
        <v>56.246152942995586</v>
      </c>
    </row>
    <row r="83" spans="1:11" s="76" customFormat="1" ht="42" thickBot="1" x14ac:dyDescent="0.35">
      <c r="A83" s="94">
        <v>9800</v>
      </c>
      <c r="B83" s="119">
        <v>9800</v>
      </c>
      <c r="C83" s="9" t="s">
        <v>138</v>
      </c>
      <c r="D83" s="176">
        <v>150000</v>
      </c>
      <c r="E83" s="176">
        <v>0</v>
      </c>
      <c r="F83" s="146">
        <v>0</v>
      </c>
      <c r="G83" s="189">
        <v>0</v>
      </c>
      <c r="H83" s="249" t="e">
        <f t="shared" si="2"/>
        <v>#DIV/0!</v>
      </c>
      <c r="I83" s="68" t="e">
        <f t="shared" si="3"/>
        <v>#DIV/0!</v>
      </c>
      <c r="J83" s="5">
        <f t="shared" si="4"/>
        <v>-150000</v>
      </c>
      <c r="K83" s="115">
        <f t="shared" si="5"/>
        <v>0</v>
      </c>
    </row>
    <row r="84" spans="1:11" ht="16.2" thickBot="1" x14ac:dyDescent="0.35">
      <c r="A84" s="98" t="s">
        <v>74</v>
      </c>
      <c r="B84" s="48"/>
      <c r="C84" s="49" t="s">
        <v>97</v>
      </c>
      <c r="D84" s="180">
        <f t="shared" ref="D84" si="37">D13+D17+D37+D47+D53+D57+D64+D73+D80+D33</f>
        <v>111486058.54999997</v>
      </c>
      <c r="E84" s="180">
        <f>E13+E17+E37+E47+E53+E57+E64+E73+E80+E33</f>
        <v>236007911.47999999</v>
      </c>
      <c r="F84" s="150">
        <f t="shared" ref="F84:G84" si="38">F13+F17+F37+F47+F53+F57+F64+F73+F80+F33</f>
        <v>152493542.13999999</v>
      </c>
      <c r="G84" s="235">
        <f t="shared" si="38"/>
        <v>98214456.949999973</v>
      </c>
      <c r="H84" s="251">
        <f t="shared" si="2"/>
        <v>41.614900252326059</v>
      </c>
      <c r="I84" s="50">
        <f t="shared" si="3"/>
        <v>64.405649951938344</v>
      </c>
      <c r="J84" s="51">
        <f t="shared" si="4"/>
        <v>-13271601.599999994</v>
      </c>
      <c r="K84" s="52">
        <f t="shared" si="5"/>
        <v>88.095729840473396</v>
      </c>
    </row>
    <row r="85" spans="1:11" s="19" customFormat="1" ht="15" thickBot="1" x14ac:dyDescent="0.35">
      <c r="A85" s="99"/>
      <c r="B85" s="34"/>
      <c r="C85" s="38" t="s">
        <v>107</v>
      </c>
      <c r="D85" s="151"/>
      <c r="E85" s="151"/>
      <c r="F85" s="151"/>
      <c r="G85" s="236"/>
      <c r="H85" s="252"/>
      <c r="I85" s="35"/>
      <c r="J85" s="36"/>
      <c r="K85" s="37"/>
    </row>
    <row r="86" spans="1:11" s="19" customFormat="1" ht="28.2" thickBot="1" x14ac:dyDescent="0.35">
      <c r="A86" s="100">
        <v>8831</v>
      </c>
      <c r="B86" s="32">
        <v>8831</v>
      </c>
      <c r="C86" s="33" t="s">
        <v>108</v>
      </c>
      <c r="D86" s="152">
        <v>0</v>
      </c>
      <c r="E86" s="260">
        <v>225000</v>
      </c>
      <c r="F86" s="260">
        <v>225000</v>
      </c>
      <c r="G86" s="261">
        <v>0</v>
      </c>
      <c r="H86" s="215">
        <f t="shared" si="2"/>
        <v>0</v>
      </c>
      <c r="I86" s="27"/>
      <c r="J86" s="28">
        <f t="shared" si="4"/>
        <v>0</v>
      </c>
      <c r="K86" s="29"/>
    </row>
    <row r="87" spans="1:11" s="42" customFormat="1" ht="15.75" customHeight="1" thickBot="1" x14ac:dyDescent="0.35">
      <c r="A87" s="53"/>
      <c r="B87" s="53"/>
      <c r="C87" s="54" t="s">
        <v>115</v>
      </c>
      <c r="D87" s="153"/>
      <c r="E87" s="164"/>
      <c r="F87" s="164"/>
      <c r="G87" s="237"/>
      <c r="H87" s="253"/>
      <c r="I87" s="60"/>
      <c r="J87" s="61"/>
      <c r="K87" s="62"/>
    </row>
    <row r="88" spans="1:11" s="42" customFormat="1" x14ac:dyDescent="0.3">
      <c r="A88" s="101">
        <v>200000</v>
      </c>
      <c r="B88" s="121">
        <v>600000</v>
      </c>
      <c r="C88" s="43" t="s">
        <v>111</v>
      </c>
      <c r="D88" s="154"/>
      <c r="E88" s="267">
        <f>E89</f>
        <v>1179861.4800000004</v>
      </c>
      <c r="F88" s="267"/>
      <c r="G88" s="268">
        <f t="shared" ref="G88" si="39">G89</f>
        <v>-2184275.2399999993</v>
      </c>
      <c r="H88" s="195"/>
      <c r="I88" s="23"/>
      <c r="J88" s="63"/>
      <c r="K88" s="122"/>
    </row>
    <row r="89" spans="1:11" s="42" customFormat="1" x14ac:dyDescent="0.3">
      <c r="A89" s="102">
        <v>208000</v>
      </c>
      <c r="B89" s="123">
        <v>602000</v>
      </c>
      <c r="C89" s="39" t="s">
        <v>112</v>
      </c>
      <c r="D89" s="155"/>
      <c r="E89" s="269">
        <f>E90+E92</f>
        <v>1179861.4800000004</v>
      </c>
      <c r="F89" s="269"/>
      <c r="G89" s="270">
        <f>G90-G91+G92</f>
        <v>-2184275.2399999993</v>
      </c>
      <c r="H89" s="191"/>
      <c r="I89" s="21"/>
      <c r="J89" s="40"/>
      <c r="K89" s="124"/>
    </row>
    <row r="90" spans="1:11" s="42" customFormat="1" x14ac:dyDescent="0.3">
      <c r="A90" s="103">
        <v>208100</v>
      </c>
      <c r="B90" s="125">
        <v>602100</v>
      </c>
      <c r="C90" s="41" t="s">
        <v>113</v>
      </c>
      <c r="D90" s="156"/>
      <c r="E90" s="266">
        <v>7828577.4800000004</v>
      </c>
      <c r="F90" s="265"/>
      <c r="G90" s="264">
        <v>16162482.210000001</v>
      </c>
      <c r="H90" s="191"/>
      <c r="I90" s="21"/>
      <c r="J90" s="40"/>
      <c r="K90" s="124"/>
    </row>
    <row r="91" spans="1:11" s="79" customFormat="1" x14ac:dyDescent="0.3">
      <c r="A91" s="103"/>
      <c r="B91" s="125">
        <v>602200</v>
      </c>
      <c r="C91" s="41" t="s">
        <v>145</v>
      </c>
      <c r="D91" s="156"/>
      <c r="E91" s="265">
        <v>0</v>
      </c>
      <c r="F91" s="265"/>
      <c r="G91" s="264">
        <v>17468556.07</v>
      </c>
      <c r="H91" s="191"/>
      <c r="I91" s="21"/>
      <c r="J91" s="40"/>
      <c r="K91" s="124"/>
    </row>
    <row r="92" spans="1:11" s="42" customFormat="1" ht="28.2" thickBot="1" x14ac:dyDescent="0.35">
      <c r="A92" s="103">
        <v>208400</v>
      </c>
      <c r="B92" s="125">
        <v>602400</v>
      </c>
      <c r="C92" s="41" t="s">
        <v>114</v>
      </c>
      <c r="D92" s="156"/>
      <c r="E92" s="265">
        <v>-6648716</v>
      </c>
      <c r="F92" s="265"/>
      <c r="G92" s="264">
        <v>-878201.38</v>
      </c>
      <c r="H92" s="191"/>
      <c r="I92" s="21"/>
      <c r="J92" s="40"/>
      <c r="K92" s="124"/>
    </row>
    <row r="93" spans="1:11" s="19" customFormat="1" ht="28.5" customHeight="1" thickBot="1" x14ac:dyDescent="0.35">
      <c r="A93" s="104"/>
      <c r="B93" s="30"/>
      <c r="C93" s="31" t="s">
        <v>105</v>
      </c>
      <c r="D93" s="157"/>
      <c r="E93" s="157"/>
      <c r="F93" s="157"/>
      <c r="G93" s="238"/>
      <c r="H93" s="254"/>
      <c r="I93" s="183"/>
      <c r="J93" s="184"/>
      <c r="K93" s="185"/>
    </row>
    <row r="94" spans="1:11" s="20" customFormat="1" ht="14.4" thickBot="1" x14ac:dyDescent="0.35">
      <c r="A94" s="87" t="s">
        <v>84</v>
      </c>
      <c r="B94" s="13"/>
      <c r="C94" s="14" t="s">
        <v>85</v>
      </c>
      <c r="D94" s="147">
        <f t="shared" ref="D94" si="40">D95+D96+D97</f>
        <v>340094</v>
      </c>
      <c r="E94" s="147">
        <f>E95+E96+E97</f>
        <v>2206571</v>
      </c>
      <c r="F94" s="147">
        <f t="shared" ref="F94:G94" si="41">F95+F96+F97</f>
        <v>1178285.5</v>
      </c>
      <c r="G94" s="186">
        <f t="shared" si="41"/>
        <v>2056571</v>
      </c>
      <c r="H94" s="196">
        <f t="shared" si="2"/>
        <v>93.202122206808667</v>
      </c>
      <c r="I94" s="27">
        <f t="shared" ref="I94:I98" si="42">G94/F94*100</f>
        <v>174.53927761989772</v>
      </c>
      <c r="J94" s="16">
        <f t="shared" si="4"/>
        <v>1716477</v>
      </c>
      <c r="K94" s="17">
        <f t="shared" si="5"/>
        <v>604.70663992896084</v>
      </c>
    </row>
    <row r="95" spans="1:11" ht="55.2" x14ac:dyDescent="0.3">
      <c r="A95" s="88" t="s">
        <v>2</v>
      </c>
      <c r="B95" s="126" t="s">
        <v>2</v>
      </c>
      <c r="C95" s="9" t="s">
        <v>3</v>
      </c>
      <c r="D95" s="141">
        <v>278510</v>
      </c>
      <c r="E95" s="141">
        <v>150000</v>
      </c>
      <c r="F95" s="141">
        <v>150000</v>
      </c>
      <c r="G95" s="187">
        <v>0</v>
      </c>
      <c r="H95" s="195">
        <f t="shared" si="2"/>
        <v>0</v>
      </c>
      <c r="I95" s="23">
        <f t="shared" si="42"/>
        <v>0</v>
      </c>
      <c r="J95" s="24">
        <f t="shared" si="4"/>
        <v>-278510</v>
      </c>
      <c r="K95" s="127">
        <f t="shared" si="5"/>
        <v>0</v>
      </c>
    </row>
    <row r="96" spans="1:11" ht="27.6" hidden="1" x14ac:dyDescent="0.3">
      <c r="A96" s="89" t="s">
        <v>4</v>
      </c>
      <c r="B96" s="128" t="s">
        <v>4</v>
      </c>
      <c r="C96" s="80" t="s">
        <v>5</v>
      </c>
      <c r="D96" s="142">
        <v>0</v>
      </c>
      <c r="E96" s="142">
        <v>0</v>
      </c>
      <c r="F96" s="142">
        <v>0</v>
      </c>
      <c r="G96" s="188">
        <v>0</v>
      </c>
      <c r="H96" s="191" t="e">
        <f t="shared" si="2"/>
        <v>#DIV/0!</v>
      </c>
      <c r="I96" s="21" t="e">
        <f t="shared" si="42"/>
        <v>#DIV/0!</v>
      </c>
      <c r="J96" s="22">
        <f t="shared" si="4"/>
        <v>0</v>
      </c>
      <c r="K96" s="192" t="e">
        <f t="shared" si="5"/>
        <v>#DIV/0!</v>
      </c>
    </row>
    <row r="97" spans="1:11" s="76" customFormat="1" ht="14.4" thickBot="1" x14ac:dyDescent="0.35">
      <c r="A97" s="105" t="s">
        <v>6</v>
      </c>
      <c r="B97" s="129" t="s">
        <v>6</v>
      </c>
      <c r="C97" s="67" t="s">
        <v>7</v>
      </c>
      <c r="D97" s="146">
        <v>61584</v>
      </c>
      <c r="E97" s="146">
        <v>2056571</v>
      </c>
      <c r="F97" s="146">
        <v>1028285.5</v>
      </c>
      <c r="G97" s="189">
        <v>2056571</v>
      </c>
      <c r="H97" s="193">
        <f t="shared" si="2"/>
        <v>100</v>
      </c>
      <c r="I97" s="133">
        <f t="shared" si="42"/>
        <v>200</v>
      </c>
      <c r="J97" s="194">
        <f t="shared" si="4"/>
        <v>1994987</v>
      </c>
      <c r="K97" s="197">
        <f t="shared" si="5"/>
        <v>3339.4566770589763</v>
      </c>
    </row>
    <row r="98" spans="1:11" s="19" customFormat="1" ht="14.4" thickBot="1" x14ac:dyDescent="0.35">
      <c r="A98" s="91">
        <v>1000</v>
      </c>
      <c r="B98" s="18"/>
      <c r="C98" s="14" t="s">
        <v>86</v>
      </c>
      <c r="D98" s="158">
        <f t="shared" ref="D98" si="43">D99+D100+D104+D101+D102+D103+D105+D106+D107</f>
        <v>1124801.1200000001</v>
      </c>
      <c r="E98" s="158">
        <f>E99+E100+E104+E101+E102+E103+E105+E106+E107</f>
        <v>4188922.15</v>
      </c>
      <c r="F98" s="158">
        <f t="shared" ref="F98:G98" si="44">F99+F100+F104+F101+F102+F103+F105+F106+F107</f>
        <v>2621961.08</v>
      </c>
      <c r="G98" s="198">
        <f t="shared" si="44"/>
        <v>267835.36</v>
      </c>
      <c r="H98" s="196">
        <f t="shared" si="2"/>
        <v>6.3938968166309795</v>
      </c>
      <c r="I98" s="200">
        <f t="shared" si="42"/>
        <v>10.215077639520109</v>
      </c>
      <c r="J98" s="199">
        <f t="shared" si="4"/>
        <v>-856965.76000000013</v>
      </c>
      <c r="K98" s="83">
        <f t="shared" si="5"/>
        <v>23.811797057954561</v>
      </c>
    </row>
    <row r="99" spans="1:11" x14ac:dyDescent="0.3">
      <c r="A99" s="88" t="s">
        <v>8</v>
      </c>
      <c r="B99" s="112">
        <v>1010</v>
      </c>
      <c r="C99" s="9" t="s">
        <v>9</v>
      </c>
      <c r="D99" s="141">
        <v>420344.26</v>
      </c>
      <c r="E99" s="141">
        <v>1663423.48</v>
      </c>
      <c r="F99" s="141">
        <v>831711.74</v>
      </c>
      <c r="G99" s="187">
        <v>109302.87</v>
      </c>
      <c r="H99" s="195">
        <f t="shared" si="2"/>
        <v>6.5709587074002345</v>
      </c>
      <c r="I99" s="161">
        <f t="shared" ref="I99:I100" si="45">G99/F99*100</f>
        <v>13.141917414800469</v>
      </c>
      <c r="J99" s="24">
        <f t="shared" si="4"/>
        <v>-311041.39</v>
      </c>
      <c r="K99" s="127">
        <f t="shared" si="5"/>
        <v>26.003178918156273</v>
      </c>
    </row>
    <row r="100" spans="1:11" ht="27.6" x14ac:dyDescent="0.3">
      <c r="A100" s="89" t="s">
        <v>10</v>
      </c>
      <c r="B100" s="114">
        <v>1021</v>
      </c>
      <c r="C100" s="80" t="s">
        <v>118</v>
      </c>
      <c r="D100" s="142">
        <v>539787.06000000006</v>
      </c>
      <c r="E100" s="142">
        <v>2308858.0299999998</v>
      </c>
      <c r="F100" s="142">
        <v>1681929.02</v>
      </c>
      <c r="G100" s="188">
        <v>138442.09</v>
      </c>
      <c r="H100" s="191">
        <f t="shared" si="2"/>
        <v>5.9961283111027841</v>
      </c>
      <c r="I100" s="25">
        <f t="shared" si="45"/>
        <v>8.2311493739492043</v>
      </c>
      <c r="J100" s="22">
        <f t="shared" si="4"/>
        <v>-401344.97000000009</v>
      </c>
      <c r="K100" s="130">
        <f t="shared" si="5"/>
        <v>25.647537753128052</v>
      </c>
    </row>
    <row r="101" spans="1:11" s="76" customFormat="1" ht="27.6" hidden="1" x14ac:dyDescent="0.3">
      <c r="A101" s="93">
        <v>1020</v>
      </c>
      <c r="B101" s="116">
        <v>1041</v>
      </c>
      <c r="C101" s="80" t="s">
        <v>139</v>
      </c>
      <c r="D101" s="143">
        <v>0</v>
      </c>
      <c r="E101" s="143">
        <v>0</v>
      </c>
      <c r="F101" s="143">
        <v>0</v>
      </c>
      <c r="G101" s="230">
        <v>0</v>
      </c>
      <c r="H101" s="191" t="e">
        <f t="shared" ref="H101:H103" si="46">G101/E101*100</f>
        <v>#DIV/0!</v>
      </c>
      <c r="I101" s="25" t="e">
        <f t="shared" ref="I101:I103" si="47">G101/F101*100</f>
        <v>#DIV/0!</v>
      </c>
      <c r="J101" s="26">
        <f t="shared" si="4"/>
        <v>0</v>
      </c>
      <c r="K101" s="130" t="e">
        <f t="shared" si="5"/>
        <v>#DIV/0!</v>
      </c>
    </row>
    <row r="102" spans="1:11" s="76" customFormat="1" ht="41.4" hidden="1" x14ac:dyDescent="0.3">
      <c r="A102" s="92">
        <v>1020</v>
      </c>
      <c r="B102" s="116">
        <v>1200</v>
      </c>
      <c r="C102" s="80" t="s">
        <v>120</v>
      </c>
      <c r="D102" s="143">
        <v>0</v>
      </c>
      <c r="E102" s="143">
        <v>0</v>
      </c>
      <c r="F102" s="143">
        <v>0</v>
      </c>
      <c r="G102" s="230">
        <v>0</v>
      </c>
      <c r="H102" s="191" t="e">
        <f t="shared" si="46"/>
        <v>#DIV/0!</v>
      </c>
      <c r="I102" s="25" t="e">
        <f t="shared" si="47"/>
        <v>#DIV/0!</v>
      </c>
      <c r="J102" s="26">
        <f t="shared" si="4"/>
        <v>0</v>
      </c>
      <c r="K102" s="130" t="e">
        <f t="shared" si="5"/>
        <v>#DIV/0!</v>
      </c>
    </row>
    <row r="103" spans="1:11" s="76" customFormat="1" ht="27.6" x14ac:dyDescent="0.3">
      <c r="A103" s="97">
        <v>1090</v>
      </c>
      <c r="B103" s="116">
        <v>1070</v>
      </c>
      <c r="C103" s="80" t="s">
        <v>12</v>
      </c>
      <c r="D103" s="143">
        <v>291.63</v>
      </c>
      <c r="E103" s="143">
        <v>0</v>
      </c>
      <c r="F103" s="143">
        <v>0</v>
      </c>
      <c r="G103" s="230">
        <v>0</v>
      </c>
      <c r="H103" s="191" t="e">
        <f t="shared" si="46"/>
        <v>#DIV/0!</v>
      </c>
      <c r="I103" s="25" t="e">
        <f t="shared" si="47"/>
        <v>#DIV/0!</v>
      </c>
      <c r="J103" s="26">
        <f t="shared" si="4"/>
        <v>-291.63</v>
      </c>
      <c r="K103" s="130">
        <f t="shared" si="5"/>
        <v>0</v>
      </c>
    </row>
    <row r="104" spans="1:11" x14ac:dyDescent="0.3">
      <c r="A104" s="93" t="s">
        <v>13</v>
      </c>
      <c r="B104" s="114">
        <v>1080</v>
      </c>
      <c r="C104" s="80" t="s">
        <v>14</v>
      </c>
      <c r="D104" s="142">
        <v>33775.629999999997</v>
      </c>
      <c r="E104" s="142">
        <v>87237.43</v>
      </c>
      <c r="F104" s="142">
        <v>43618.720000000001</v>
      </c>
      <c r="G104" s="188">
        <v>0</v>
      </c>
      <c r="H104" s="255">
        <f t="shared" si="2"/>
        <v>0</v>
      </c>
      <c r="I104" s="25">
        <f t="shared" ref="I104:I105" si="48">G104/F104*100</f>
        <v>0</v>
      </c>
      <c r="J104" s="26">
        <f t="shared" si="4"/>
        <v>-33775.629999999997</v>
      </c>
      <c r="K104" s="130">
        <f t="shared" si="5"/>
        <v>0</v>
      </c>
    </row>
    <row r="105" spans="1:11" s="76" customFormat="1" x14ac:dyDescent="0.3">
      <c r="A105" s="93">
        <v>1161</v>
      </c>
      <c r="B105" s="114">
        <v>1141</v>
      </c>
      <c r="C105" s="80" t="s">
        <v>18</v>
      </c>
      <c r="D105" s="142">
        <v>130545.54</v>
      </c>
      <c r="E105" s="142">
        <v>129403.21</v>
      </c>
      <c r="F105" s="142">
        <v>64701.599999999999</v>
      </c>
      <c r="G105" s="188">
        <v>20090.400000000001</v>
      </c>
      <c r="H105" s="255">
        <f t="shared" si="2"/>
        <v>15.525426301248633</v>
      </c>
      <c r="I105" s="25">
        <f t="shared" si="48"/>
        <v>31.050855002040141</v>
      </c>
      <c r="J105" s="26">
        <f t="shared" si="4"/>
        <v>-110455.13999999998</v>
      </c>
      <c r="K105" s="130">
        <f t="shared" si="5"/>
        <v>15.389572098748072</v>
      </c>
    </row>
    <row r="106" spans="1:11" s="76" customFormat="1" ht="28.2" thickBot="1" x14ac:dyDescent="0.35">
      <c r="A106" s="93">
        <v>1170</v>
      </c>
      <c r="B106" s="114">
        <v>1151</v>
      </c>
      <c r="C106" s="80" t="s">
        <v>122</v>
      </c>
      <c r="D106" s="142">
        <v>57</v>
      </c>
      <c r="E106" s="142">
        <v>0</v>
      </c>
      <c r="F106" s="142">
        <v>0</v>
      </c>
      <c r="G106" s="188">
        <v>0</v>
      </c>
      <c r="H106" s="255" t="e">
        <f t="shared" ref="H106" si="49">G106/E106*100</f>
        <v>#DIV/0!</v>
      </c>
      <c r="I106" s="25" t="e">
        <f t="shared" ref="I106" si="50">G106/F106*100</f>
        <v>#DIV/0!</v>
      </c>
      <c r="J106" s="26">
        <f t="shared" si="4"/>
        <v>-57</v>
      </c>
      <c r="K106" s="130">
        <f t="shared" si="5"/>
        <v>0</v>
      </c>
    </row>
    <row r="107" spans="1:11" s="76" customFormat="1" ht="28.2" hidden="1" thickBot="1" x14ac:dyDescent="0.35">
      <c r="A107" s="106"/>
      <c r="B107" s="119">
        <v>1160</v>
      </c>
      <c r="C107" s="67" t="s">
        <v>117</v>
      </c>
      <c r="D107" s="146">
        <v>0</v>
      </c>
      <c r="E107" s="146">
        <v>0</v>
      </c>
      <c r="F107" s="146">
        <v>0</v>
      </c>
      <c r="G107" s="189">
        <v>0</v>
      </c>
      <c r="H107" s="255" t="e">
        <f t="shared" si="2"/>
        <v>#DIV/0!</v>
      </c>
      <c r="I107" s="25"/>
      <c r="J107" s="26">
        <f t="shared" si="4"/>
        <v>0</v>
      </c>
      <c r="K107" s="131"/>
    </row>
    <row r="108" spans="1:11" s="3" customFormat="1" ht="14.4" thickBot="1" x14ac:dyDescent="0.35">
      <c r="A108" s="91">
        <v>2000</v>
      </c>
      <c r="B108" s="18"/>
      <c r="C108" s="14" t="s">
        <v>125</v>
      </c>
      <c r="D108" s="147">
        <f>D109</f>
        <v>0</v>
      </c>
      <c r="E108" s="147">
        <f t="shared" ref="E108:G108" si="51">E109</f>
        <v>300000</v>
      </c>
      <c r="F108" s="147">
        <f t="shared" si="51"/>
        <v>300000</v>
      </c>
      <c r="G108" s="186">
        <f t="shared" si="51"/>
        <v>0</v>
      </c>
      <c r="H108" s="196">
        <f t="shared" si="2"/>
        <v>0</v>
      </c>
      <c r="I108" s="15">
        <f t="shared" ref="I108" si="52">G108/F108*100</f>
        <v>0</v>
      </c>
      <c r="J108" s="16">
        <f t="shared" si="4"/>
        <v>0</v>
      </c>
      <c r="K108" s="17" t="e">
        <f t="shared" ref="K108:K109" si="53">G108/D108*100</f>
        <v>#DIV/0!</v>
      </c>
    </row>
    <row r="109" spans="1:11" s="79" customFormat="1" ht="42" thickBot="1" x14ac:dyDescent="0.35">
      <c r="A109" s="93">
        <v>2111</v>
      </c>
      <c r="B109" s="114">
        <v>2111</v>
      </c>
      <c r="C109" s="80" t="s">
        <v>127</v>
      </c>
      <c r="D109" s="142">
        <v>0</v>
      </c>
      <c r="E109" s="145">
        <v>300000</v>
      </c>
      <c r="F109" s="142">
        <v>300000</v>
      </c>
      <c r="G109" s="188">
        <v>0</v>
      </c>
      <c r="H109" s="246">
        <f t="shared" si="2"/>
        <v>0</v>
      </c>
      <c r="I109" s="4">
        <f>G109/F109*100</f>
        <v>0</v>
      </c>
      <c r="J109" s="5">
        <f t="shared" si="4"/>
        <v>0</v>
      </c>
      <c r="K109" s="201" t="e">
        <f t="shared" si="53"/>
        <v>#DIV/0!</v>
      </c>
    </row>
    <row r="110" spans="1:11" s="3" customFormat="1" ht="14.4" thickBot="1" x14ac:dyDescent="0.35">
      <c r="A110" s="91">
        <v>3000</v>
      </c>
      <c r="B110" s="18"/>
      <c r="C110" s="14" t="s">
        <v>87</v>
      </c>
      <c r="D110" s="272">
        <f t="shared" ref="D110" si="54">D111+D112</f>
        <v>404142.23</v>
      </c>
      <c r="E110" s="272">
        <f t="shared" ref="E110:G110" si="55">E111+E112</f>
        <v>1544244</v>
      </c>
      <c r="F110" s="272">
        <f t="shared" si="55"/>
        <v>772122</v>
      </c>
      <c r="G110" s="273">
        <f t="shared" si="55"/>
        <v>876836.17</v>
      </c>
      <c r="H110" s="196">
        <f t="shared" si="2"/>
        <v>56.780934230600863</v>
      </c>
      <c r="I110" s="15"/>
      <c r="J110" s="16">
        <f t="shared" si="4"/>
        <v>472693.94000000006</v>
      </c>
      <c r="K110" s="17">
        <f t="shared" si="5"/>
        <v>216.96227340557806</v>
      </c>
    </row>
    <row r="111" spans="1:11" ht="55.2" x14ac:dyDescent="0.3">
      <c r="A111" s="88" t="s">
        <v>22</v>
      </c>
      <c r="B111" s="112">
        <v>3104</v>
      </c>
      <c r="C111" s="9" t="s">
        <v>23</v>
      </c>
      <c r="D111" s="141">
        <v>398042.23</v>
      </c>
      <c r="E111" s="141">
        <v>1235244</v>
      </c>
      <c r="F111" s="141">
        <v>617622</v>
      </c>
      <c r="G111" s="187">
        <v>597836.17000000004</v>
      </c>
      <c r="H111" s="195">
        <f t="shared" si="2"/>
        <v>48.398224966079582</v>
      </c>
      <c r="I111" s="23">
        <f>G111/F111*100</f>
        <v>96.796449932159163</v>
      </c>
      <c r="J111" s="24">
        <f t="shared" si="4"/>
        <v>199793.94000000006</v>
      </c>
      <c r="K111" s="127">
        <f t="shared" si="5"/>
        <v>150.19415653459686</v>
      </c>
    </row>
    <row r="112" spans="1:11" ht="28.2" thickBot="1" x14ac:dyDescent="0.35">
      <c r="A112" s="90" t="s">
        <v>24</v>
      </c>
      <c r="B112" s="116">
        <v>3121</v>
      </c>
      <c r="C112" s="6" t="s">
        <v>25</v>
      </c>
      <c r="D112" s="143">
        <v>6100</v>
      </c>
      <c r="E112" s="143">
        <v>309000</v>
      </c>
      <c r="F112" s="143">
        <v>154500</v>
      </c>
      <c r="G112" s="230">
        <v>279000</v>
      </c>
      <c r="H112" s="255">
        <f t="shared" si="2"/>
        <v>90.291262135922338</v>
      </c>
      <c r="I112" s="161">
        <f>G112/F112*100</f>
        <v>180.58252427184468</v>
      </c>
      <c r="J112" s="26">
        <f t="shared" si="4"/>
        <v>272900</v>
      </c>
      <c r="K112" s="131">
        <f t="shared" si="5"/>
        <v>4573.7704918032787</v>
      </c>
    </row>
    <row r="113" spans="1:11" s="3" customFormat="1" ht="14.4" thickBot="1" x14ac:dyDescent="0.35">
      <c r="A113" s="91">
        <v>4000</v>
      </c>
      <c r="B113" s="69"/>
      <c r="C113" s="70" t="s">
        <v>88</v>
      </c>
      <c r="D113" s="274">
        <f>D114+D115+D116+D117</f>
        <v>306796.01</v>
      </c>
      <c r="E113" s="274">
        <f t="shared" ref="E113:G113" si="56">E114+E115+E116+E117</f>
        <v>1314855.58</v>
      </c>
      <c r="F113" s="274">
        <f t="shared" si="56"/>
        <v>1157427.79</v>
      </c>
      <c r="G113" s="275">
        <f t="shared" si="56"/>
        <v>76025.58</v>
      </c>
      <c r="H113" s="250">
        <f t="shared" si="2"/>
        <v>5.7820479417214781</v>
      </c>
      <c r="I113" s="203">
        <f t="shared" ref="I113:I120" si="57">G113/F113*100</f>
        <v>6.5684944371346043</v>
      </c>
      <c r="J113" s="72">
        <f t="shared" si="4"/>
        <v>-230770.43</v>
      </c>
      <c r="K113" s="73">
        <f t="shared" si="5"/>
        <v>24.780498286141338</v>
      </c>
    </row>
    <row r="114" spans="1:11" x14ac:dyDescent="0.3">
      <c r="A114" s="88" t="s">
        <v>28</v>
      </c>
      <c r="B114" s="204">
        <v>4030</v>
      </c>
      <c r="C114" s="205" t="s">
        <v>29</v>
      </c>
      <c r="D114" s="206">
        <v>190901.01</v>
      </c>
      <c r="E114" s="206">
        <v>76025.58</v>
      </c>
      <c r="F114" s="206">
        <v>38012.79</v>
      </c>
      <c r="G114" s="239">
        <v>76025.58</v>
      </c>
      <c r="H114" s="256">
        <f t="shared" si="2"/>
        <v>100</v>
      </c>
      <c r="I114" s="190">
        <f t="shared" si="57"/>
        <v>200</v>
      </c>
      <c r="J114" s="207">
        <f t="shared" si="4"/>
        <v>-114875.43000000001</v>
      </c>
      <c r="K114" s="208"/>
    </row>
    <row r="115" spans="1:11" x14ac:dyDescent="0.3">
      <c r="A115" s="89" t="s">
        <v>30</v>
      </c>
      <c r="B115" s="114">
        <v>4040</v>
      </c>
      <c r="C115" s="80" t="s">
        <v>31</v>
      </c>
      <c r="D115" s="142">
        <v>0</v>
      </c>
      <c r="E115" s="142">
        <v>4000</v>
      </c>
      <c r="F115" s="142">
        <v>2000</v>
      </c>
      <c r="G115" s="188">
        <v>0</v>
      </c>
      <c r="H115" s="191">
        <f t="shared" si="2"/>
        <v>0</v>
      </c>
      <c r="I115" s="21">
        <f t="shared" si="57"/>
        <v>0</v>
      </c>
      <c r="J115" s="22">
        <f t="shared" si="4"/>
        <v>0</v>
      </c>
      <c r="K115" s="130"/>
    </row>
    <row r="116" spans="1:11" ht="27.6" x14ac:dyDescent="0.3">
      <c r="A116" s="90" t="s">
        <v>32</v>
      </c>
      <c r="B116" s="114">
        <v>4060</v>
      </c>
      <c r="C116" s="80" t="s">
        <v>33</v>
      </c>
      <c r="D116" s="142">
        <v>101195</v>
      </c>
      <c r="E116" s="142">
        <v>1234830</v>
      </c>
      <c r="F116" s="142">
        <v>1117415</v>
      </c>
      <c r="G116" s="188">
        <v>0</v>
      </c>
      <c r="H116" s="191">
        <f t="shared" si="2"/>
        <v>0</v>
      </c>
      <c r="I116" s="21">
        <f t="shared" si="57"/>
        <v>0</v>
      </c>
      <c r="J116" s="22">
        <f t="shared" si="4"/>
        <v>-101195</v>
      </c>
      <c r="K116" s="130">
        <f t="shared" si="5"/>
        <v>0</v>
      </c>
    </row>
    <row r="117" spans="1:11" s="79" customFormat="1" ht="14.4" thickBot="1" x14ac:dyDescent="0.35">
      <c r="A117" s="160"/>
      <c r="B117" s="209">
        <v>4082</v>
      </c>
      <c r="C117" s="210" t="s">
        <v>154</v>
      </c>
      <c r="D117" s="211">
        <v>14700</v>
      </c>
      <c r="E117" s="211"/>
      <c r="F117" s="211"/>
      <c r="G117" s="240"/>
      <c r="H117" s="193"/>
      <c r="I117" s="133" t="e">
        <f t="shared" si="57"/>
        <v>#DIV/0!</v>
      </c>
      <c r="J117" s="194"/>
      <c r="K117" s="197"/>
    </row>
    <row r="118" spans="1:11" s="3" customFormat="1" ht="14.4" thickBot="1" x14ac:dyDescent="0.35">
      <c r="A118" s="91">
        <v>5000</v>
      </c>
      <c r="B118" s="212"/>
      <c r="C118" s="213" t="s">
        <v>89</v>
      </c>
      <c r="D118" s="272">
        <f t="shared" ref="D118" si="58">D119+D120</f>
        <v>10254.629999999999</v>
      </c>
      <c r="E118" s="272">
        <f>E119+E120</f>
        <v>0</v>
      </c>
      <c r="F118" s="272">
        <f t="shared" ref="F118:G118" si="59">F119+F120</f>
        <v>0</v>
      </c>
      <c r="G118" s="273">
        <f t="shared" si="59"/>
        <v>0</v>
      </c>
      <c r="H118" s="196" t="e">
        <f t="shared" ref="H118:H120" si="60">G118/E118*100</f>
        <v>#DIV/0!</v>
      </c>
      <c r="I118" s="202" t="e">
        <f t="shared" si="57"/>
        <v>#DIV/0!</v>
      </c>
      <c r="J118" s="16">
        <f t="shared" ref="J118:J120" si="61">G118-D118</f>
        <v>-10254.629999999999</v>
      </c>
      <c r="K118" s="17"/>
    </row>
    <row r="119" spans="1:11" s="77" customFormat="1" ht="27.6" x14ac:dyDescent="0.3">
      <c r="A119" s="92">
        <v>5011</v>
      </c>
      <c r="B119" s="112">
        <v>5011</v>
      </c>
      <c r="C119" s="9" t="s">
        <v>39</v>
      </c>
      <c r="D119" s="141">
        <v>10050</v>
      </c>
      <c r="E119" s="141">
        <v>0</v>
      </c>
      <c r="F119" s="141">
        <v>0</v>
      </c>
      <c r="G119" s="187">
        <v>0</v>
      </c>
      <c r="H119" s="195" t="e">
        <f t="shared" si="60"/>
        <v>#DIV/0!</v>
      </c>
      <c r="I119" s="23" t="e">
        <f t="shared" si="57"/>
        <v>#DIV/0!</v>
      </c>
      <c r="J119" s="24">
        <f t="shared" si="61"/>
        <v>-10050</v>
      </c>
      <c r="K119" s="127"/>
    </row>
    <row r="120" spans="1:11" s="77" customFormat="1" ht="28.2" thickBot="1" x14ac:dyDescent="0.35">
      <c r="A120" s="97">
        <v>5031</v>
      </c>
      <c r="B120" s="116">
        <v>5031</v>
      </c>
      <c r="C120" s="80" t="s">
        <v>43</v>
      </c>
      <c r="D120" s="143">
        <v>204.63</v>
      </c>
      <c r="E120" s="143">
        <v>0</v>
      </c>
      <c r="F120" s="143">
        <v>0</v>
      </c>
      <c r="G120" s="230">
        <v>0</v>
      </c>
      <c r="H120" s="255" t="e">
        <f t="shared" si="60"/>
        <v>#DIV/0!</v>
      </c>
      <c r="I120" s="161" t="e">
        <f t="shared" si="57"/>
        <v>#DIV/0!</v>
      </c>
      <c r="J120" s="26">
        <f t="shared" si="61"/>
        <v>-204.63</v>
      </c>
      <c r="K120" s="131"/>
    </row>
    <row r="121" spans="1:11" s="3" customFormat="1" ht="14.4" thickBot="1" x14ac:dyDescent="0.35">
      <c r="A121" s="91">
        <v>6000</v>
      </c>
      <c r="B121" s="18"/>
      <c r="C121" s="14" t="s">
        <v>90</v>
      </c>
      <c r="D121" s="272">
        <f t="shared" ref="D121" si="62">D123+D124+D122</f>
        <v>1678709.47</v>
      </c>
      <c r="E121" s="272">
        <f>E123+E124+E122</f>
        <v>286306.91000000003</v>
      </c>
      <c r="F121" s="273">
        <f t="shared" ref="F121:G121" si="63">F123+F124+F122</f>
        <v>185511.46000000002</v>
      </c>
      <c r="G121" s="276">
        <f t="shared" si="63"/>
        <v>30397.74</v>
      </c>
      <c r="H121" s="216">
        <f t="shared" ref="H121:H136" si="64">G121/E121*100</f>
        <v>10.617186990003139</v>
      </c>
      <c r="I121" s="202">
        <f t="shared" ref="I121:I136" si="65">G121/F121*100</f>
        <v>16.385909528176857</v>
      </c>
      <c r="J121" s="214">
        <f t="shared" ref="J121:J136" si="66">G121-D121</f>
        <v>-1648311.73</v>
      </c>
      <c r="K121" s="200"/>
    </row>
    <row r="122" spans="1:11" s="78" customFormat="1" ht="41.4" hidden="1" x14ac:dyDescent="0.3">
      <c r="A122" s="107">
        <v>6020</v>
      </c>
      <c r="B122" s="132">
        <v>6020</v>
      </c>
      <c r="C122" s="80" t="s">
        <v>47</v>
      </c>
      <c r="D122" s="159">
        <v>0</v>
      </c>
      <c r="E122" s="159">
        <v>0</v>
      </c>
      <c r="F122" s="159">
        <v>0</v>
      </c>
      <c r="G122" s="241">
        <v>0</v>
      </c>
      <c r="H122" s="257" t="e">
        <f t="shared" si="64"/>
        <v>#DIV/0!</v>
      </c>
      <c r="I122" s="23" t="e">
        <f t="shared" si="65"/>
        <v>#DIV/0!</v>
      </c>
      <c r="J122" s="162">
        <f t="shared" si="66"/>
        <v>0</v>
      </c>
      <c r="K122" s="163"/>
    </row>
    <row r="123" spans="1:11" x14ac:dyDescent="0.3">
      <c r="A123" s="89" t="s">
        <v>48</v>
      </c>
      <c r="B123" s="114">
        <v>6030</v>
      </c>
      <c r="C123" s="80" t="s">
        <v>49</v>
      </c>
      <c r="D123" s="142">
        <v>1678709.47</v>
      </c>
      <c r="E123" s="142">
        <v>201590.91</v>
      </c>
      <c r="F123" s="142">
        <v>100795.46</v>
      </c>
      <c r="G123" s="188">
        <v>30397.74</v>
      </c>
      <c r="H123" s="255">
        <f t="shared" si="64"/>
        <v>15.078923945529091</v>
      </c>
      <c r="I123" s="23">
        <f t="shared" si="65"/>
        <v>30.157846395065807</v>
      </c>
      <c r="J123" s="26">
        <f t="shared" si="66"/>
        <v>-1648311.73</v>
      </c>
      <c r="K123" s="131"/>
    </row>
    <row r="124" spans="1:11" ht="12.75" customHeight="1" thickBot="1" x14ac:dyDescent="0.35">
      <c r="A124" s="90" t="s">
        <v>50</v>
      </c>
      <c r="B124" s="116">
        <v>6040</v>
      </c>
      <c r="C124" s="6" t="s">
        <v>51</v>
      </c>
      <c r="D124" s="143">
        <v>0</v>
      </c>
      <c r="E124" s="143">
        <v>84716</v>
      </c>
      <c r="F124" s="143">
        <v>84716</v>
      </c>
      <c r="G124" s="230">
        <v>0</v>
      </c>
      <c r="H124" s="255">
        <f t="shared" si="64"/>
        <v>0</v>
      </c>
      <c r="I124" s="161">
        <f t="shared" si="65"/>
        <v>0</v>
      </c>
      <c r="J124" s="26">
        <f t="shared" si="66"/>
        <v>0</v>
      </c>
      <c r="K124" s="131"/>
    </row>
    <row r="125" spans="1:11" s="3" customFormat="1" ht="14.4" thickBot="1" x14ac:dyDescent="0.35">
      <c r="A125" s="91">
        <v>7000</v>
      </c>
      <c r="B125" s="18"/>
      <c r="C125" s="14" t="s">
        <v>91</v>
      </c>
      <c r="D125" s="272">
        <f>D126+D127+D128+D130+D129</f>
        <v>463634</v>
      </c>
      <c r="E125" s="272">
        <f t="shared" ref="E125:G125" si="67">E126+E127+E128+E130+E129</f>
        <v>4283783.54</v>
      </c>
      <c r="F125" s="272">
        <f t="shared" si="67"/>
        <v>4283783.54</v>
      </c>
      <c r="G125" s="273">
        <f t="shared" si="67"/>
        <v>947402.38</v>
      </c>
      <c r="H125" s="216">
        <f t="shared" si="64"/>
        <v>22.116018962059879</v>
      </c>
      <c r="I125" s="202">
        <f t="shared" si="65"/>
        <v>22.116018962059879</v>
      </c>
      <c r="J125" s="214">
        <f t="shared" si="66"/>
        <v>483768.38</v>
      </c>
      <c r="K125" s="200"/>
    </row>
    <row r="126" spans="1:11" x14ac:dyDescent="0.3">
      <c r="A126" s="88" t="s">
        <v>98</v>
      </c>
      <c r="B126" s="112">
        <v>7130</v>
      </c>
      <c r="C126" s="9" t="s">
        <v>95</v>
      </c>
      <c r="D126" s="141">
        <v>246550</v>
      </c>
      <c r="E126" s="141">
        <v>324783.53999999998</v>
      </c>
      <c r="F126" s="141">
        <v>324783.53999999998</v>
      </c>
      <c r="G126" s="187">
        <v>228200</v>
      </c>
      <c r="H126" s="257">
        <f t="shared" si="64"/>
        <v>70.262181390103706</v>
      </c>
      <c r="I126" s="23">
        <f t="shared" si="65"/>
        <v>70.262181390103706</v>
      </c>
      <c r="J126" s="162">
        <f t="shared" si="66"/>
        <v>-18350</v>
      </c>
      <c r="K126" s="163"/>
    </row>
    <row r="127" spans="1:11" ht="27.6" hidden="1" x14ac:dyDescent="0.3">
      <c r="A127" s="89" t="s">
        <v>99</v>
      </c>
      <c r="B127" s="114">
        <v>7350</v>
      </c>
      <c r="C127" s="80" t="s">
        <v>100</v>
      </c>
      <c r="D127" s="142">
        <v>0</v>
      </c>
      <c r="E127" s="142">
        <v>0</v>
      </c>
      <c r="F127" s="142">
        <v>0</v>
      </c>
      <c r="G127" s="188">
        <v>0</v>
      </c>
      <c r="H127" s="255" t="e">
        <f t="shared" si="64"/>
        <v>#DIV/0!</v>
      </c>
      <c r="I127" s="23" t="e">
        <f t="shared" si="65"/>
        <v>#DIV/0!</v>
      </c>
      <c r="J127" s="26">
        <f t="shared" si="66"/>
        <v>0</v>
      </c>
      <c r="K127" s="131"/>
    </row>
    <row r="128" spans="1:11" ht="41.4" x14ac:dyDescent="0.3">
      <c r="A128" s="89" t="s">
        <v>101</v>
      </c>
      <c r="B128" s="114">
        <v>7363</v>
      </c>
      <c r="C128" s="80" t="s">
        <v>102</v>
      </c>
      <c r="D128" s="142">
        <v>105000</v>
      </c>
      <c r="E128" s="142">
        <v>3900000</v>
      </c>
      <c r="F128" s="142">
        <v>3900000</v>
      </c>
      <c r="G128" s="188">
        <v>719202.38</v>
      </c>
      <c r="H128" s="255">
        <f t="shared" si="64"/>
        <v>18.441086666666667</v>
      </c>
      <c r="I128" s="23">
        <f t="shared" si="65"/>
        <v>18.441086666666667</v>
      </c>
      <c r="J128" s="26">
        <f t="shared" si="66"/>
        <v>614202.38</v>
      </c>
      <c r="K128" s="131"/>
    </row>
    <row r="129" spans="1:11" s="79" customFormat="1" x14ac:dyDescent="0.3">
      <c r="A129" s="160"/>
      <c r="B129" s="119">
        <v>7390</v>
      </c>
      <c r="C129" s="80" t="s">
        <v>144</v>
      </c>
      <c r="D129" s="142"/>
      <c r="E129" s="142">
        <v>59000</v>
      </c>
      <c r="F129" s="142">
        <v>59000</v>
      </c>
      <c r="G129" s="188"/>
      <c r="H129" s="255">
        <f t="shared" si="64"/>
        <v>0</v>
      </c>
      <c r="I129" s="23">
        <f t="shared" si="65"/>
        <v>0</v>
      </c>
      <c r="J129" s="26">
        <f t="shared" si="66"/>
        <v>0</v>
      </c>
      <c r="K129" s="131"/>
    </row>
    <row r="130" spans="1:11" s="79" customFormat="1" ht="28.5" customHeight="1" thickBot="1" x14ac:dyDescent="0.35">
      <c r="A130" s="106"/>
      <c r="B130" s="119">
        <v>7442</v>
      </c>
      <c r="C130" s="80" t="s">
        <v>155</v>
      </c>
      <c r="D130" s="146">
        <v>112084</v>
      </c>
      <c r="E130" s="146"/>
      <c r="F130" s="146"/>
      <c r="G130" s="189">
        <v>0</v>
      </c>
      <c r="H130" s="255" t="e">
        <f t="shared" si="64"/>
        <v>#DIV/0!</v>
      </c>
      <c r="I130" s="161" t="e">
        <f t="shared" si="65"/>
        <v>#DIV/0!</v>
      </c>
      <c r="J130" s="26">
        <f t="shared" si="66"/>
        <v>-112084</v>
      </c>
      <c r="K130" s="131"/>
    </row>
    <row r="131" spans="1:11" s="3" customFormat="1" ht="14.4" thickBot="1" x14ac:dyDescent="0.35">
      <c r="A131" s="91">
        <v>8000</v>
      </c>
      <c r="B131" s="69"/>
      <c r="C131" s="70" t="s">
        <v>92</v>
      </c>
      <c r="D131" s="274">
        <f>D133+D135+D134</f>
        <v>3600</v>
      </c>
      <c r="E131" s="274">
        <f>E132+E133+E134+E135</f>
        <v>233420.4</v>
      </c>
      <c r="F131" s="274">
        <f t="shared" ref="F131:G131" si="68">F132+F133+F134+F135</f>
        <v>116310.2</v>
      </c>
      <c r="G131" s="275">
        <f t="shared" si="68"/>
        <v>3420.4</v>
      </c>
      <c r="H131" s="216">
        <f t="shared" si="64"/>
        <v>1.4653389335293745</v>
      </c>
      <c r="I131" s="202">
        <f t="shared" si="65"/>
        <v>2.9407567006161113</v>
      </c>
      <c r="J131" s="214">
        <f t="shared" si="66"/>
        <v>-179.59999999999991</v>
      </c>
      <c r="K131" s="200"/>
    </row>
    <row r="132" spans="1:11" s="79" customFormat="1" ht="27.6" x14ac:dyDescent="0.3">
      <c r="A132" s="181"/>
      <c r="B132" s="224">
        <v>8110</v>
      </c>
      <c r="C132" s="225" t="s">
        <v>66</v>
      </c>
      <c r="D132" s="226">
        <v>0</v>
      </c>
      <c r="E132" s="226">
        <v>1266.4000000000001</v>
      </c>
      <c r="F132" s="226">
        <v>633.20000000000005</v>
      </c>
      <c r="G132" s="242">
        <v>1266.4000000000001</v>
      </c>
      <c r="H132" s="258">
        <f t="shared" si="64"/>
        <v>100</v>
      </c>
      <c r="I132" s="190">
        <f t="shared" si="65"/>
        <v>200</v>
      </c>
      <c r="J132" s="56">
        <f t="shared" si="66"/>
        <v>1266.4000000000001</v>
      </c>
      <c r="K132" s="57"/>
    </row>
    <row r="133" spans="1:11" x14ac:dyDescent="0.3">
      <c r="A133" s="88" t="s">
        <v>67</v>
      </c>
      <c r="B133" s="114">
        <v>8130</v>
      </c>
      <c r="C133" s="80" t="s">
        <v>68</v>
      </c>
      <c r="D133" s="142">
        <v>3600</v>
      </c>
      <c r="E133" s="142">
        <v>0</v>
      </c>
      <c r="F133" s="142">
        <v>0</v>
      </c>
      <c r="G133" s="188">
        <v>0</v>
      </c>
      <c r="H133" s="255" t="e">
        <f t="shared" si="64"/>
        <v>#DIV/0!</v>
      </c>
      <c r="I133" s="23" t="e">
        <f t="shared" si="65"/>
        <v>#DIV/0!</v>
      </c>
      <c r="J133" s="26">
        <f t="shared" si="66"/>
        <v>-3600</v>
      </c>
      <c r="K133" s="131"/>
    </row>
    <row r="134" spans="1:11" s="79" customFormat="1" x14ac:dyDescent="0.3">
      <c r="A134" s="182"/>
      <c r="B134" s="114">
        <v>8230</v>
      </c>
      <c r="C134" s="80" t="s">
        <v>136</v>
      </c>
      <c r="D134" s="142"/>
      <c r="E134" s="142">
        <v>2154</v>
      </c>
      <c r="F134" s="142">
        <v>1077</v>
      </c>
      <c r="G134" s="188">
        <v>2154</v>
      </c>
      <c r="H134" s="255">
        <f t="shared" si="64"/>
        <v>100</v>
      </c>
      <c r="I134" s="23">
        <f t="shared" si="65"/>
        <v>200</v>
      </c>
      <c r="J134" s="26">
        <f t="shared" si="66"/>
        <v>2154</v>
      </c>
      <c r="K134" s="131"/>
    </row>
    <row r="135" spans="1:11" ht="14.4" thickBot="1" x14ac:dyDescent="0.35">
      <c r="A135" s="90" t="s">
        <v>103</v>
      </c>
      <c r="B135" s="209">
        <v>8312</v>
      </c>
      <c r="C135" s="210" t="s">
        <v>104</v>
      </c>
      <c r="D135" s="211">
        <v>0</v>
      </c>
      <c r="E135" s="211">
        <v>230000</v>
      </c>
      <c r="F135" s="211">
        <v>114600</v>
      </c>
      <c r="G135" s="240">
        <v>0</v>
      </c>
      <c r="H135" s="193">
        <f t="shared" si="64"/>
        <v>0</v>
      </c>
      <c r="I135" s="220">
        <f t="shared" si="65"/>
        <v>0</v>
      </c>
      <c r="J135" s="194">
        <f t="shared" si="66"/>
        <v>0</v>
      </c>
      <c r="K135" s="197"/>
    </row>
    <row r="136" spans="1:11" s="3" customFormat="1" ht="16.2" thickBot="1" x14ac:dyDescent="0.35">
      <c r="A136" s="108" t="s">
        <v>74</v>
      </c>
      <c r="B136" s="217"/>
      <c r="C136" s="218" t="s">
        <v>106</v>
      </c>
      <c r="D136" s="219">
        <f>D94+D98+D110+D113+D121+D125+D131+D118</f>
        <v>4332031.46</v>
      </c>
      <c r="E136" s="219">
        <f>E94+E98+E110+E113+E121+E125+E131+E118+E108</f>
        <v>14358103.58</v>
      </c>
      <c r="F136" s="219">
        <f t="shared" ref="F136:G136" si="69">F94+F98+F110+F113+F121+F125+F131+F118+F108</f>
        <v>10615401.57</v>
      </c>
      <c r="G136" s="243">
        <f t="shared" si="69"/>
        <v>4258488.6300000008</v>
      </c>
      <c r="H136" s="259">
        <f t="shared" si="64"/>
        <v>29.659130164876558</v>
      </c>
      <c r="I136" s="221">
        <f t="shared" si="65"/>
        <v>40.116133166689053</v>
      </c>
      <c r="J136" s="222">
        <f t="shared" si="66"/>
        <v>-73542.829999999143</v>
      </c>
      <c r="K136" s="223"/>
    </row>
    <row r="137" spans="1:11" ht="15" thickBot="1" x14ac:dyDescent="0.35">
      <c r="A137" s="99"/>
      <c r="B137" s="34"/>
      <c r="C137" s="38" t="s">
        <v>109</v>
      </c>
      <c r="D137" s="151"/>
      <c r="E137" s="151"/>
      <c r="F137" s="151"/>
      <c r="G137" s="236"/>
      <c r="H137" s="252"/>
      <c r="I137" s="35"/>
      <c r="J137" s="36"/>
      <c r="K137" s="37"/>
    </row>
    <row r="138" spans="1:11" ht="28.2" thickBot="1" x14ac:dyDescent="0.35">
      <c r="A138" s="100">
        <v>8831</v>
      </c>
      <c r="B138" s="32">
        <v>8831</v>
      </c>
      <c r="C138" s="33" t="s">
        <v>108</v>
      </c>
      <c r="D138" s="260">
        <v>18840.55</v>
      </c>
      <c r="E138" s="260">
        <v>179500</v>
      </c>
      <c r="F138" s="260">
        <v>179500</v>
      </c>
      <c r="G138" s="261">
        <v>0</v>
      </c>
      <c r="H138" s="215">
        <f t="shared" ref="H138:H139" si="70">G138/E138*100</f>
        <v>0</v>
      </c>
      <c r="I138" s="27">
        <f t="shared" ref="I138:I139" si="71">G138/F138*100</f>
        <v>0</v>
      </c>
      <c r="J138" s="28">
        <f t="shared" ref="J138:J139" si="72">G138-D138</f>
        <v>-18840.55</v>
      </c>
      <c r="K138" s="29"/>
    </row>
    <row r="139" spans="1:11" ht="28.2" thickBot="1" x14ac:dyDescent="0.35">
      <c r="A139" s="109">
        <v>8832</v>
      </c>
      <c r="B139" s="58">
        <v>8832</v>
      </c>
      <c r="C139" s="59" t="s">
        <v>110</v>
      </c>
      <c r="D139" s="262">
        <v>0</v>
      </c>
      <c r="E139" s="262">
        <v>-179500</v>
      </c>
      <c r="F139" s="262">
        <v>0</v>
      </c>
      <c r="G139" s="263">
        <v>-7050</v>
      </c>
      <c r="H139" s="258">
        <f t="shared" si="70"/>
        <v>3.9275766016713094</v>
      </c>
      <c r="I139" s="55" t="e">
        <f t="shared" si="71"/>
        <v>#DIV/0!</v>
      </c>
      <c r="J139" s="56">
        <f t="shared" si="72"/>
        <v>-7050</v>
      </c>
      <c r="K139" s="57"/>
    </row>
    <row r="140" spans="1:11" s="42" customFormat="1" ht="15.75" customHeight="1" thickBot="1" x14ac:dyDescent="0.35">
      <c r="A140" s="53"/>
      <c r="B140" s="53"/>
      <c r="C140" s="54" t="s">
        <v>116</v>
      </c>
      <c r="D140" s="164"/>
      <c r="E140" s="164"/>
      <c r="F140" s="164"/>
      <c r="G140" s="237"/>
      <c r="H140" s="253"/>
      <c r="I140" s="60"/>
      <c r="J140" s="61"/>
      <c r="K140" s="62"/>
    </row>
    <row r="141" spans="1:11" x14ac:dyDescent="0.3">
      <c r="A141" s="101">
        <v>200000</v>
      </c>
      <c r="B141" s="121">
        <v>200000</v>
      </c>
      <c r="C141" s="43" t="s">
        <v>111</v>
      </c>
      <c r="D141" s="165"/>
      <c r="E141" s="267">
        <f>E142</f>
        <v>7045293.5999999996</v>
      </c>
      <c r="F141" s="165"/>
      <c r="G141" s="268">
        <f>G142</f>
        <v>2359273.38</v>
      </c>
      <c r="H141" s="195"/>
      <c r="I141" s="23"/>
      <c r="J141" s="63"/>
      <c r="K141" s="122"/>
    </row>
    <row r="142" spans="1:11" x14ac:dyDescent="0.3">
      <c r="A142" s="102">
        <v>208000</v>
      </c>
      <c r="B142" s="123">
        <v>208000</v>
      </c>
      <c r="C142" s="39" t="s">
        <v>112</v>
      </c>
      <c r="D142" s="166"/>
      <c r="E142" s="269">
        <f>E143+E145</f>
        <v>7045293.5999999996</v>
      </c>
      <c r="F142" s="166"/>
      <c r="G142" s="270">
        <f>G143+G145</f>
        <v>2359273.38</v>
      </c>
      <c r="H142" s="191"/>
      <c r="I142" s="21"/>
      <c r="J142" s="40"/>
      <c r="K142" s="124"/>
    </row>
    <row r="143" spans="1:11" x14ac:dyDescent="0.3">
      <c r="A143" s="103">
        <v>208100</v>
      </c>
      <c r="B143" s="125">
        <v>602100</v>
      </c>
      <c r="C143" s="41" t="s">
        <v>113</v>
      </c>
      <c r="D143" s="167"/>
      <c r="E143" s="265">
        <v>396577.6</v>
      </c>
      <c r="F143" s="167"/>
      <c r="G143" s="264">
        <v>1481072</v>
      </c>
      <c r="H143" s="191"/>
      <c r="I143" s="21"/>
      <c r="J143" s="40"/>
      <c r="K143" s="124"/>
    </row>
    <row r="144" spans="1:11" s="79" customFormat="1" x14ac:dyDescent="0.3">
      <c r="A144" s="103"/>
      <c r="B144" s="125">
        <v>602200</v>
      </c>
      <c r="C144" s="41" t="s">
        <v>145</v>
      </c>
      <c r="D144" s="167"/>
      <c r="E144" s="265">
        <v>0</v>
      </c>
      <c r="F144" s="167"/>
      <c r="G144" s="264">
        <v>2122538.73</v>
      </c>
      <c r="H144" s="191"/>
      <c r="I144" s="21"/>
      <c r="J144" s="40"/>
      <c r="K144" s="124"/>
    </row>
    <row r="145" spans="1:11" ht="27.6" x14ac:dyDescent="0.3">
      <c r="A145" s="103">
        <v>208400</v>
      </c>
      <c r="B145" s="125">
        <v>602400</v>
      </c>
      <c r="C145" s="41" t="s">
        <v>114</v>
      </c>
      <c r="D145" s="167"/>
      <c r="E145" s="265">
        <v>6648716</v>
      </c>
      <c r="F145" s="167"/>
      <c r="G145" s="264">
        <v>878201.38</v>
      </c>
      <c r="H145" s="191"/>
      <c r="I145" s="21"/>
      <c r="J145" s="40"/>
      <c r="K145" s="124"/>
    </row>
    <row r="147" spans="1:11" x14ac:dyDescent="0.3">
      <c r="A147" s="79"/>
      <c r="B147" s="79" t="s">
        <v>159</v>
      </c>
      <c r="D147" s="137" t="s">
        <v>157</v>
      </c>
    </row>
    <row r="148" spans="1:11" x14ac:dyDescent="0.3">
      <c r="C148" s="271" t="s">
        <v>156</v>
      </c>
      <c r="E148" s="137">
        <f>E90+[1]Лист1!$E$101-E84-E86+E92</f>
        <v>0</v>
      </c>
      <c r="G148" s="137">
        <f>G90+[1]Лист1!$G$101-G84-G86+G92-G91</f>
        <v>3.3527612686157227E-8</v>
      </c>
    </row>
    <row r="151" spans="1:11" x14ac:dyDescent="0.3">
      <c r="C151" t="s">
        <v>146</v>
      </c>
      <c r="E151" s="137">
        <f>E143+[1]Лист1!$E$130+E145+E139+E138-E136</f>
        <v>0</v>
      </c>
      <c r="G151" s="137">
        <f>G143+[1]Лист1!$G$130+G145-G136+G138-G139-G144</f>
        <v>0</v>
      </c>
      <c r="H151" s="84"/>
      <c r="I151" s="84"/>
    </row>
  </sheetData>
  <mergeCells count="14">
    <mergeCell ref="A19:A23"/>
    <mergeCell ref="A30:A32"/>
    <mergeCell ref="H1:K4"/>
    <mergeCell ref="A6:L6"/>
    <mergeCell ref="D9:D10"/>
    <mergeCell ref="E9:E10"/>
    <mergeCell ref="F9:F10"/>
    <mergeCell ref="G9:G10"/>
    <mergeCell ref="C9:C10"/>
    <mergeCell ref="A9:A10"/>
    <mergeCell ref="H9:I9"/>
    <mergeCell ref="J9:K9"/>
    <mergeCell ref="A7:L7"/>
    <mergeCell ref="B9:B10"/>
  </mergeCells>
  <pageMargins left="0.31496062992125984" right="0.31496062992125984" top="0.39370078740157483" bottom="0.39370078740157483" header="0" footer="0"/>
  <pageSetup paperSize="9" scale="8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2022-08-04T07:33:25Z</cp:lastPrinted>
  <dcterms:created xsi:type="dcterms:W3CDTF">2020-04-02T08:10:37Z</dcterms:created>
  <dcterms:modified xsi:type="dcterms:W3CDTF">2022-08-04T07:33:30Z</dcterms:modified>
</cp:coreProperties>
</file>