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/>
</workbook>
</file>

<file path=xl/sharedStrings.xml><?xml version="1.0" encoding="utf-8"?>
<sst xmlns="http://schemas.openxmlformats.org/spreadsheetml/2006/main" count="165" uniqueCount="165">
  <si>
    <t xml:space="preserve">"Додаток №2 до рішення 18 сесії Менської міської ради 8 скликання 21 квітня 2022 року № 85 
</t>
  </si>
  <si>
    <t xml:space="preserve">Звіт про виконання бюджету Менської ТГ за 2021 рік</t>
  </si>
  <si>
    <t xml:space="preserve">Видаткова частина бюджету</t>
  </si>
  <si>
    <t>грн.</t>
  </si>
  <si>
    <t xml:space="preserve">Код, Наказ МФУ від 20.09.2017 № 793</t>
  </si>
  <si>
    <t xml:space="preserve">Код, Наказ МФУ від 17.12.2020 № 781</t>
  </si>
  <si>
    <t>Назва</t>
  </si>
  <si>
    <t xml:space="preserve">Виконано за 2020 рік</t>
  </si>
  <si>
    <t xml:space="preserve">Бюджет на 2021 рік з урахуванням змін</t>
  </si>
  <si>
    <t xml:space="preserve">Бюджет на 2021 рік з урахуванням змін </t>
  </si>
  <si>
    <t xml:space="preserve">Виконано за 2021 рік</t>
  </si>
  <si>
    <t xml:space="preserve">% виконання</t>
  </si>
  <si>
    <t xml:space="preserve">До звітних даних за 2020 рік</t>
  </si>
  <si>
    <t xml:space="preserve">до уточнених річних призначень</t>
  </si>
  <si>
    <t xml:space="preserve">до уточнених призначень на звітний період</t>
  </si>
  <si>
    <t xml:space="preserve">абсолютне відхилення, +/-</t>
  </si>
  <si>
    <t xml:space="preserve">відносне відхилення, %</t>
  </si>
  <si>
    <t>7=к.6/к.4</t>
  </si>
  <si>
    <t>8=к.6/к.5</t>
  </si>
  <si>
    <t>9=к.6-к.3</t>
  </si>
  <si>
    <t>10=к.6/к.3</t>
  </si>
  <si>
    <t xml:space="preserve">Загальний фонд</t>
  </si>
  <si>
    <t>0100</t>
  </si>
  <si>
    <t xml:space="preserve">Державне управління</t>
  </si>
  <si>
    <t>0150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</si>
  <si>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</si>
  <si>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</si>
  <si>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 xml:space="preserve">Керівництво і управління у відповідній сфері у містах (місті Києві), селищах, селах, об`єднаних територіальних громадах</t>
  </si>
  <si>
    <t>0180</t>
  </si>
  <si>
    <t xml:space="preserve">Інша діяльність у сфері державного управління</t>
  </si>
  <si>
    <t>0191</t>
  </si>
  <si>
    <t xml:space="preserve">Проведення місцевих виборів</t>
  </si>
  <si>
    <t>Освіта</t>
  </si>
  <si>
    <t>1010</t>
  </si>
  <si>
    <t xml:space="preserve">Надання дошкільної освіти</t>
  </si>
  <si>
    <t>1020</t>
  </si>
  <si>
    <t xml:space="preserve">Надання загальної середньої освіти закладами загальної середньої освіти</t>
  </si>
  <si>
    <t xml:space="preserve">Надання загальної середньої освіти закладами загальної середньої освіти (за рахунок освітньої субвенції)</t>
  </si>
  <si>
    <t xml:space="preserve"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</si>
  <si>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</si>
  <si>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</si>
  <si>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</si>
  <si>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1090</t>
  </si>
  <si>
    <t xml:space="preserve">Надання позашкільної освіти закладами позашкільної освіти, заходи із позашкільної роботи з дітьми</t>
  </si>
  <si>
    <t>1100</t>
  </si>
  <si>
    <t xml:space="preserve">Надання спеціальної освіти мистецькими школами</t>
  </si>
  <si>
    <t>1150</t>
  </si>
  <si>
    <t xml:space="preserve">Методичне забезпечення діяльності закладів освіти</t>
  </si>
  <si>
    <t xml:space="preserve">Забезпечення діяльності центрів професійного розвитку педагогічних працівників</t>
  </si>
  <si>
    <t>1161</t>
  </si>
  <si>
    <t xml:space="preserve">Забезпечення діяльності інших закладів у сфері освіти</t>
  </si>
  <si>
    <t>1162</t>
  </si>
  <si>
    <t xml:space="preserve">Інші програми та заходи у сфері освіти</t>
  </si>
  <si>
    <t>1170</t>
  </si>
  <si>
    <t xml:space="preserve">Забезпечення діяльності інклюзивно-ресурсних центрів за рахунок коштів місцевого бюджету</t>
  </si>
  <si>
    <t xml:space="preserve">Забезпечення діяльності інклюзивно-ресурсних центрів за рахунок освітньої субвенції</t>
  </si>
  <si>
    <t xml:space="preserve"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</si>
  <si>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 xml:space="preserve">Охорона здоров'я</t>
  </si>
  <si>
    <t xml:space="preserve">Багатопрофільна стаціонарна медична допомога населенню</t>
  </si>
  <si>
    <t xml:space="preserve">Первинна медична допомога населенню, що надається центрами первинної медичної (медико-санітарної) допомоги</t>
  </si>
  <si>
    <t xml:space="preserve">Централізовані заходи з лікування хворих на цукровий та нецукровий діабет</t>
  </si>
  <si>
    <t xml:space="preserve">Соціальний захист та соціальне забезпечення</t>
  </si>
  <si>
    <t xml:space="preserve">Надання пільг окремим категоріям громадян з оплати послуг зв`язку</t>
  </si>
  <si>
    <t xml:space="preserve">Компенсаційні виплати за пільговий проїзд окремих категорій громадян на залізничному транспорті</t>
  </si>
  <si>
    <t xml:space="preserve">Пільгове медичне обслуговування осіб, які постраждали внаслідок Чорнобильської катастрофи</t>
  </si>
  <si>
    <t>3104</t>
  </si>
  <si>
    <t xml:space="preserve"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</si>
  <si>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</si>
  <si>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 xml:space="preserve">Утримання та забезпечення діяльності центрів соціальних служб для сім`ї, дітей та молоді</t>
  </si>
  <si>
    <t xml:space="preserve"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</si>
  <si>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</si>
  <si>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 xml:space="preserve">Надання фінансової підтримки громадським об`єднанням ветеранів і осіб з інвалідністю, діяльність яких має соціальну спрямованість</t>
  </si>
  <si>
    <t>3242</t>
  </si>
  <si>
    <t xml:space="preserve">Інші заходи у сфері соціального захисту і соціального забезпечення</t>
  </si>
  <si>
    <t xml:space="preserve">Культура і мистецтво</t>
  </si>
  <si>
    <t>4030</t>
  </si>
  <si>
    <t xml:space="preserve">Забезпечення діяльності бібліотек</t>
  </si>
  <si>
    <t>4040</t>
  </si>
  <si>
    <t xml:space="preserve">Забезпечення діяльності музеїв i виставок</t>
  </si>
  <si>
    <t>4060</t>
  </si>
  <si>
    <t xml:space="preserve">Забезпечення діяльності палаців i будинків культури, клубів, центрів дозвілля та iнших клубних закладів</t>
  </si>
  <si>
    <t>4081</t>
  </si>
  <si>
    <t xml:space="preserve">Забезпечення діяльності інших закладів в галузі культури і мистецтва</t>
  </si>
  <si>
    <t>4082</t>
  </si>
  <si>
    <t xml:space="preserve">Інші заходи в галузі культури і мистецтва</t>
  </si>
  <si>
    <t xml:space="preserve">Фізична культура і спорт</t>
  </si>
  <si>
    <t>5011</t>
  </si>
  <si>
    <t xml:space="preserve">Проведення навчально-тренувальних зборів і змагань з олімпійських видів спорту</t>
  </si>
  <si>
    <t>5012</t>
  </si>
  <si>
    <t xml:space="preserve">Проведення навчально-тренувальних зборів і змагань з неолімпійських видів спорту</t>
  </si>
  <si>
    <t>5031</t>
  </si>
  <si>
    <t xml:space="preserve">Утримання та навчально-тренувальна робота комунальних дитячо-юнацьких спортивних шкіл</t>
  </si>
  <si>
    <t xml:space="preserve">Житлово-комунальне господарство</t>
  </si>
  <si>
    <t>6016</t>
  </si>
  <si>
    <t xml:space="preserve">Впровадження засобів обліку витрат та регулювання споживання води та теплової енергії</t>
  </si>
  <si>
    <t>6020</t>
  </si>
  <si>
    <t xml:space="preserve"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</si>
  <si>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</si>
  <si>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 xml:space="preserve">Організація благоустрою населених пунктів</t>
  </si>
  <si>
    <t>6040</t>
  </si>
  <si>
    <t xml:space="preserve">Заходи, пов`язані з поліпшенням питної води</t>
  </si>
  <si>
    <t>6071</t>
  </si>
  <si>
    <t xml:space="preserve"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</si>
  <si>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6090</t>
  </si>
  <si>
    <t xml:space="preserve">Інша діяльність у сфері житлово-комунального господарства</t>
  </si>
  <si>
    <t xml:space="preserve">Економічна діяльність</t>
  </si>
  <si>
    <t>7110</t>
  </si>
  <si>
    <t xml:space="preserve">Реалізація програм в галузі сільського господарства</t>
  </si>
  <si>
    <t xml:space="preserve">Розроблення схем планування та забудови територій (містобудівної документації)</t>
  </si>
  <si>
    <t xml:space="preserve">Розвиток мережі центрів надання адміністративних послуг</t>
  </si>
  <si>
    <t>7412</t>
  </si>
  <si>
    <t xml:space="preserve">Регулювання цін на послуги місцевого автотранспорту</t>
  </si>
  <si>
    <t>7442</t>
  </si>
  <si>
    <t xml:space="preserve">Утримання та розвиток інших об`єктів транспортної інфраструктури</t>
  </si>
  <si>
    <t xml:space="preserve">Реалізація заходів, спрямованих на підвищення доступності широкосмугового доступу до Інтернету в сільській місцевості</t>
  </si>
  <si>
    <t>7640</t>
  </si>
  <si>
    <t xml:space="preserve">Заходи з енергозбереження</t>
  </si>
  <si>
    <t>7680</t>
  </si>
  <si>
    <t xml:space="preserve">Членські внески до асоціацій органів місцевого самоврядування</t>
  </si>
  <si>
    <t xml:space="preserve">Реалізація програм допомоги і грантів Європейського Союзу, урядів іноземних держав, міжнародних організацій, донорських установ</t>
  </si>
  <si>
    <t xml:space="preserve">Інша діяльність</t>
  </si>
  <si>
    <t>8110</t>
  </si>
  <si>
    <t xml:space="preserve">Заходи із запобігання та ліквідації надзвичайних ситуацій та наслідків стихійного лиха</t>
  </si>
  <si>
    <t>8130</t>
  </si>
  <si>
    <t xml:space="preserve">Забезпечення діяльності місцевої пожежної охорони</t>
  </si>
  <si>
    <t xml:space="preserve">Інші заходи громадського порядку та безпеки</t>
  </si>
  <si>
    <t xml:space="preserve">Інша діяльність у сфері екології та охорони природних ресурсів</t>
  </si>
  <si>
    <t>8700</t>
  </si>
  <si>
    <t xml:space="preserve">Резервний фонд місцевого бюджету</t>
  </si>
  <si>
    <t xml:space="preserve">Міжбюджетні трансферти</t>
  </si>
  <si>
    <t>9410</t>
  </si>
  <si>
    <t xml:space="preserve">Субвенція з місцевого бюджету на здійснення переданих видатків у сфері охорони здоров`я за рахунок коштів медичної субвенції</t>
  </si>
  <si>
    <t xml:space="preserve"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</si>
  <si>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9770</t>
  </si>
  <si>
    <t xml:space="preserve">Інші субвенції з місцевого бюджету</t>
  </si>
  <si>
    <t xml:space="preserve"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</si>
  <si>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</si>
  <si>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видатків по загальному фонду</t>
  </si>
  <si>
    <t xml:space="preserve">Кредитування загального фонду</t>
  </si>
  <si>
    <t xml:space="preserve">Надання довгострокових кредитів індивідуальним забудовникам житла на селі</t>
  </si>
  <si>
    <t xml:space="preserve">ДЖЕРЕЛА ФІНАНСУВАННЯ ДИФІЦИТУ БЮДЖЕТУ ЗФ</t>
  </si>
  <si>
    <t xml:space="preserve">Внутрішнє фінансування</t>
  </si>
  <si>
    <t xml:space="preserve">Фінансування за рахунок зміни залишків коштів бюджетів</t>
  </si>
  <si>
    <t xml:space="preserve">На початок періоду</t>
  </si>
  <si>
    <t xml:space="preserve">Кошти, що передаються із загального фонду бюджету до бюджету розвитку (спеціального фонду)</t>
  </si>
  <si>
    <t xml:space="preserve">Фінансування за активними операціями</t>
  </si>
  <si>
    <t xml:space="preserve">Зміни обсягів бюджетних коштів</t>
  </si>
  <si>
    <t xml:space="preserve">Інші розрахунки</t>
  </si>
  <si>
    <t xml:space="preserve">Спеціальний фонд</t>
  </si>
  <si>
    <t xml:space="preserve">Надання загальної середньої освіти закладами загальної середньої освіти (залишок освітньої субвенції)</t>
  </si>
  <si>
    <t xml:space="preserve">Виконання заходів в рамках реалізації програми "Спроможна школа для кращих результатів"</t>
  </si>
  <si>
    <t xml:space="preserve"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</si>
  <si>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7130</t>
  </si>
  <si>
    <t xml:space="preserve">Здійснення заходів із землеустрою</t>
  </si>
  <si>
    <t>7350</t>
  </si>
  <si>
    <t>7363</t>
  </si>
  <si>
    <t xml:space="preserve">Виконання інвестиційних проектів в рамках здійснення заходів щодо соціально-економічного розвитку окремих територій</t>
  </si>
  <si>
    <t>8312</t>
  </si>
  <si>
    <t xml:space="preserve">Утилізація відходів</t>
  </si>
  <si>
    <t xml:space="preserve">Усього видатків по спеціальному фонду</t>
  </si>
  <si>
    <t xml:space="preserve">Кредитування спеціального фонду</t>
  </si>
  <si>
    <t xml:space="preserve">Повернення довгострокових кредитів, наданих індивідуальним забудовникам житла на селі</t>
  </si>
  <si>
    <t xml:space="preserve">ДЖЕРЕЛА ФІНАНСУВАННЯ ДИФІЦИТУ БЮДЖЕТУ СФ</t>
  </si>
  <si>
    <t xml:space="preserve">Заступник начальника Фінансового управління Менської міської ради</t>
  </si>
  <si>
    <t xml:space="preserve">Валентина МАКСИМЕНКО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</si>
</sst>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"/>
    <numFmt numFmtId="161" formatCode="#0.00"/>
  </numFmts>
  <fonts count="12">
    <font>
      <name val="Calibri"/>
      <color theme="1"/>
      <sz val="10.000000"/>
      <scheme val="minor"/>
    </font>
    <font>
      <name val="Times New Roman"/>
      <color theme="1"/>
      <sz val="10.000000"/>
    </font>
    <font>
      <name val="Times New Roman"/>
      <b/>
      <color theme="1"/>
      <sz val="18.000000"/>
    </font>
    <font>
      <name val="Times New Roman"/>
      <color theme="1"/>
      <sz val="14.000000"/>
    </font>
    <font>
      <name val="Times New Roman"/>
      <b/>
      <color theme="1"/>
      <sz val="9.000000"/>
    </font>
    <font>
      <name val="Times New Roman"/>
      <b/>
      <color theme="1"/>
      <sz val="12.000000"/>
    </font>
    <font>
      <name val="Times New Roman"/>
      <b/>
      <color theme="1"/>
      <sz val="10.000000"/>
    </font>
    <font>
      <name val="Calibri"/>
      <b/>
      <color theme="1"/>
      <sz val="10.000000"/>
      <scheme val="minor"/>
    </font>
    <font>
      <name val="Times New Roman"/>
      <b/>
      <sz val="10.000000"/>
    </font>
    <font>
      <name val="Times New Roman"/>
      <sz val="10.000000"/>
    </font>
    <font>
      <name val="Times New Roman"/>
      <b/>
      <sz val="12.000000"/>
    </font>
    <font>
      <name val="Times New Roman"/>
      <b/>
      <color theme="1"/>
      <sz val="11.000000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0"/>
        <bgColor theme="0"/>
      </patternFill>
    </fill>
    <fill>
      <patternFill patternType="solid">
        <fgColor rgb="FF66FFFF"/>
        <bgColor rgb="FF66FFFF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4" tint="0.79998168889431442"/>
        <bgColor theme="4" tint="0.79998168889431442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98">
    <xf fontId="0" fillId="0" borderId="0" numFmtId="0" xfId="0"/>
    <xf fontId="0" fillId="0" borderId="0" numFmtId="0" xfId="0"/>
    <xf fontId="1" fillId="0" borderId="0" numFmtId="0" xfId="0" applyFont="1"/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/>
    </xf>
    <xf fontId="3" fillId="0" borderId="0" numFmtId="0" xfId="0" applyFont="1" applyAlignment="1">
      <alignment horizontal="center"/>
    </xf>
    <xf fontId="1" fillId="0" borderId="0" numFmtId="0" xfId="0" applyFont="1" applyAlignment="1">
      <alignment horizontal="right"/>
    </xf>
    <xf fontId="4" fillId="0" borderId="1" numFmtId="0" xfId="0" applyFont="1" applyBorder="1" applyAlignment="1">
      <alignment horizontal="center" vertical="center" wrapText="1"/>
    </xf>
    <xf fontId="5" fillId="0" borderId="2" numFmtId="0" xfId="0" applyFont="1" applyBorder="1" applyAlignment="1">
      <alignment horizontal="center" vertical="center" wrapText="1"/>
    </xf>
    <xf fontId="6" fillId="0" borderId="2" numFmtId="0" xfId="0" applyFont="1" applyBorder="1" applyAlignment="1">
      <alignment horizontal="center" vertical="center" wrapText="1"/>
    </xf>
    <xf fontId="6" fillId="0" borderId="3" numFmtId="0" xfId="0" applyFont="1" applyBorder="1" applyAlignment="1">
      <alignment horizontal="center" vertical="center" wrapText="1"/>
    </xf>
    <xf fontId="7" fillId="0" borderId="0" numFmtId="0" xfId="0" applyFont="1" applyAlignment="1">
      <alignment horizontal="center"/>
    </xf>
    <xf fontId="4" fillId="0" borderId="4" numFmtId="0" xfId="0" applyFont="1" applyBorder="1" applyAlignment="1">
      <alignment horizontal="center" vertical="center" wrapText="1"/>
    </xf>
    <xf fontId="5" fillId="0" borderId="5" numFmtId="0" xfId="0" applyFont="1" applyBorder="1" applyAlignment="1">
      <alignment horizontal="center" vertical="center" wrapText="1"/>
    </xf>
    <xf fontId="6" fillId="0" borderId="5" numFmtId="0" xfId="0" applyFont="1" applyBorder="1" applyAlignment="1">
      <alignment horizontal="center" vertical="center" wrapText="1"/>
    </xf>
    <xf fontId="6" fillId="0" borderId="6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center"/>
    </xf>
    <xf fontId="6" fillId="0" borderId="7" numFmtId="0" xfId="0" applyFont="1" applyBorder="1" applyAlignment="1">
      <alignment horizontal="center" vertical="center" wrapText="1"/>
    </xf>
    <xf fontId="6" fillId="0" borderId="8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 wrapText="1"/>
    </xf>
    <xf fontId="6" fillId="0" borderId="10" numFmtId="0" xfId="0" applyFont="1" applyBorder="1" applyAlignment="1">
      <alignment horizontal="center" vertical="center" wrapText="1"/>
    </xf>
    <xf fontId="6" fillId="2" borderId="11" numFmtId="0" xfId="0" applyFont="1" applyFill="1" applyBorder="1" applyAlignment="1">
      <alignment horizontal="center" vertical="center" wrapText="1"/>
    </xf>
    <xf fontId="6" fillId="3" borderId="7" numFmtId="49" xfId="0" applyNumberFormat="1" applyFont="1" applyFill="1" applyBorder="1" applyAlignment="1">
      <alignment horizontal="center" vertical="center" wrapText="1"/>
    </xf>
    <xf fontId="6" fillId="3" borderId="8" numFmtId="49" xfId="0" applyNumberFormat="1" applyFont="1" applyFill="1" applyBorder="1" applyAlignment="1">
      <alignment horizontal="center" vertical="center" wrapText="1"/>
    </xf>
    <xf fontId="6" fillId="3" borderId="9" numFmtId="0" xfId="0" applyFont="1" applyFill="1" applyBorder="1" applyAlignment="1">
      <alignment horizontal="center" vertical="center" wrapText="1"/>
    </xf>
    <xf fontId="8" fillId="3" borderId="9" numFmtId="2" xfId="0" applyNumberFormat="1" applyFont="1" applyFill="1" applyBorder="1" applyAlignment="1">
      <alignment horizontal="center" vertical="center" wrapText="1"/>
    </xf>
    <xf fontId="8" fillId="3" borderId="9" numFmtId="160" xfId="0" applyNumberFormat="1" applyFont="1" applyFill="1" applyBorder="1" applyAlignment="1">
      <alignment horizontal="right" vertical="center" wrapText="1"/>
    </xf>
    <xf fontId="8" fillId="3" borderId="9" numFmtId="2" xfId="0" applyNumberFormat="1" applyFont="1" applyFill="1" applyBorder="1" applyAlignment="1">
      <alignment horizontal="right" vertical="center" wrapText="1"/>
    </xf>
    <xf fontId="8" fillId="3" borderId="10" numFmtId="160" xfId="0" applyNumberFormat="1" applyFont="1" applyFill="1" applyBorder="1" applyAlignment="1">
      <alignment horizontal="right" vertical="center" wrapText="1"/>
    </xf>
    <xf fontId="1" fillId="0" borderId="12" numFmtId="0" xfId="0" applyFont="1" applyBorder="1" applyAlignment="1" quotePrefix="1">
      <alignment vertical="center" wrapText="1"/>
    </xf>
    <xf fontId="1" fillId="0" borderId="12" numFmtId="49" xfId="0" applyNumberFormat="1" applyFont="1" applyBorder="1" applyAlignment="1" quotePrefix="1">
      <alignment vertical="center" wrapText="1"/>
    </xf>
    <xf fontId="1" fillId="0" borderId="12" numFmtId="0" xfId="0" applyFont="1" applyBorder="1" applyAlignment="1">
      <alignment vertical="center" wrapText="1"/>
    </xf>
    <xf fontId="9" fillId="0" borderId="12" numFmtId="161" xfId="0" applyNumberFormat="1" applyFont="1" applyBorder="1" applyAlignment="1">
      <alignment vertical="center" wrapText="1"/>
    </xf>
    <xf fontId="9" fillId="0" borderId="12" numFmtId="160" xfId="0" applyNumberFormat="1" applyFont="1" applyBorder="1" applyAlignment="1">
      <alignment horizontal="right" vertical="center" wrapText="1"/>
    </xf>
    <xf fontId="9" fillId="0" borderId="12" numFmtId="2" xfId="0" applyNumberFormat="1" applyFont="1" applyBorder="1" applyAlignment="1">
      <alignment horizontal="right" vertical="center" wrapText="1"/>
    </xf>
    <xf fontId="1" fillId="0" borderId="13" numFmtId="0" xfId="0" applyFont="1" applyBorder="1" applyAlignment="1" quotePrefix="1">
      <alignment vertical="center" wrapText="1"/>
    </xf>
    <xf fontId="1" fillId="0" borderId="13" numFmtId="49" xfId="0" applyNumberFormat="1" applyFont="1" applyBorder="1" applyAlignment="1" quotePrefix="1">
      <alignment vertical="center" wrapText="1"/>
    </xf>
    <xf fontId="1" fillId="0" borderId="13" numFmtId="0" xfId="0" applyFont="1" applyBorder="1" applyAlignment="1">
      <alignment vertical="center" wrapText="1"/>
    </xf>
    <xf fontId="9" fillId="0" borderId="13" numFmtId="161" xfId="0" applyNumberFormat="1" applyFont="1" applyBorder="1" applyAlignment="1">
      <alignment vertical="center" wrapText="1"/>
    </xf>
    <xf fontId="9" fillId="0" borderId="13" numFmtId="160" xfId="0" applyNumberFormat="1" applyFont="1" applyBorder="1" applyAlignment="1">
      <alignment horizontal="right" vertical="center" wrapText="1"/>
    </xf>
    <xf fontId="9" fillId="0" borderId="13" numFmtId="2" xfId="0" applyNumberFormat="1" applyFont="1" applyBorder="1" applyAlignment="1">
      <alignment horizontal="right" vertical="center" wrapText="1"/>
    </xf>
    <xf fontId="1" fillId="0" borderId="5" numFmtId="0" xfId="0" applyFont="1" applyBorder="1" applyAlignment="1" quotePrefix="1">
      <alignment vertical="center" wrapText="1"/>
    </xf>
    <xf fontId="1" fillId="0" borderId="5" numFmtId="49" xfId="0" applyNumberFormat="1" applyFont="1" applyBorder="1" applyAlignment="1" quotePrefix="1">
      <alignment vertical="center" wrapText="1"/>
    </xf>
    <xf fontId="1" fillId="0" borderId="5" numFmtId="0" xfId="0" applyFont="1" applyBorder="1" applyAlignment="1">
      <alignment vertical="center" wrapText="1"/>
    </xf>
    <xf fontId="9" fillId="0" borderId="5" numFmtId="161" xfId="0" applyNumberFormat="1" applyFont="1" applyBorder="1" applyAlignment="1">
      <alignment vertical="center" wrapText="1"/>
    </xf>
    <xf fontId="9" fillId="0" borderId="5" numFmtId="160" xfId="0" applyNumberFormat="1" applyFont="1" applyBorder="1" applyAlignment="1">
      <alignment horizontal="right" vertical="center" wrapText="1"/>
    </xf>
    <xf fontId="9" fillId="0" borderId="5" numFmtId="2" xfId="0" applyNumberFormat="1" applyFont="1" applyBorder="1" applyAlignment="1">
      <alignment horizontal="right" vertical="center" wrapText="1"/>
    </xf>
    <xf fontId="1" fillId="0" borderId="14" numFmtId="0" xfId="0" applyFont="1" applyBorder="1" applyAlignment="1" quotePrefix="1">
      <alignment vertical="center" wrapText="1"/>
    </xf>
    <xf fontId="1" fillId="0" borderId="14" numFmtId="49" xfId="0" applyNumberFormat="1" applyFont="1" applyBorder="1" applyAlignment="1" quotePrefix="1">
      <alignment vertical="center" wrapText="1"/>
    </xf>
    <xf fontId="1" fillId="0" borderId="15" numFmtId="0" xfId="0" applyFont="1" applyBorder="1" applyAlignment="1">
      <alignment vertical="center" wrapText="1"/>
    </xf>
    <xf fontId="9" fillId="0" borderId="15" numFmtId="161" xfId="0" applyNumberFormat="1" applyFont="1" applyBorder="1" applyAlignment="1">
      <alignment vertical="center" wrapText="1"/>
    </xf>
    <xf fontId="9" fillId="0" borderId="15" numFmtId="160" xfId="0" applyNumberFormat="1" applyFont="1" applyBorder="1" applyAlignment="1">
      <alignment horizontal="right" vertical="center" wrapText="1"/>
    </xf>
    <xf fontId="9" fillId="0" borderId="15" numFmtId="2" xfId="0" applyNumberFormat="1" applyFont="1" applyBorder="1" applyAlignment="1">
      <alignment horizontal="right" vertical="center" wrapText="1"/>
    </xf>
    <xf fontId="6" fillId="3" borderId="7" numFmtId="0" xfId="0" applyFont="1" applyFill="1" applyBorder="1" applyAlignment="1" quotePrefix="1">
      <alignment horizontal="center" vertical="center" wrapText="1"/>
    </xf>
    <xf fontId="6" fillId="3" borderId="8" numFmtId="0" xfId="0" applyFont="1" applyFill="1" applyBorder="1" applyAlignment="1" quotePrefix="1">
      <alignment horizontal="center" vertical="center" wrapText="1"/>
    </xf>
    <xf fontId="9" fillId="3" borderId="9" numFmtId="161" xfId="0" applyNumberFormat="1" applyFont="1" applyFill="1" applyBorder="1" applyAlignment="1">
      <alignment vertical="center" wrapText="1"/>
    </xf>
    <xf fontId="1" fillId="0" borderId="12" numFmtId="0" xfId="0" applyFont="1" applyBorder="1" applyAlignment="1" quotePrefix="1">
      <alignment horizontal="left" vertical="center" wrapText="1"/>
    </xf>
    <xf fontId="1" fillId="0" borderId="5" numFmtId="0" xfId="0" applyFont="1" applyBorder="1" applyAlignment="1" quotePrefix="1">
      <alignment horizontal="left" vertical="center" wrapText="1"/>
    </xf>
    <xf fontId="9" fillId="0" borderId="5" numFmtId="161" xfId="0" applyNumberFormat="1" applyFont="1" applyBorder="1" applyAlignment="1">
      <alignment horizontal="right" vertical="center" wrapText="1"/>
    </xf>
    <xf fontId="9" fillId="0" borderId="5" numFmtId="2" xfId="0" applyNumberFormat="1" applyFont="1" applyBorder="1" applyAlignment="1">
      <alignment horizontal="center" vertical="center" wrapText="1"/>
    </xf>
    <xf fontId="9" fillId="0" borderId="5" numFmtId="160" xfId="0" applyNumberFormat="1" applyFont="1" applyBorder="1" applyAlignment="1">
      <alignment horizontal="center" vertical="center" wrapText="1"/>
    </xf>
    <xf fontId="1" fillId="0" borderId="11" numFmtId="0" xfId="0" applyFont="1" applyBorder="1" applyAlignment="1" quotePrefix="1">
      <alignment horizontal="left" vertical="center" wrapText="1"/>
    </xf>
    <xf fontId="9" fillId="0" borderId="11" numFmtId="161" xfId="0" applyNumberFormat="1" applyFont="1" applyBorder="1" applyAlignment="1">
      <alignment horizontal="right" vertical="center" wrapText="1"/>
    </xf>
    <xf fontId="9" fillId="0" borderId="11" numFmtId="2" xfId="0" applyNumberFormat="1" applyFont="1" applyBorder="1" applyAlignment="1">
      <alignment horizontal="center" vertical="center" wrapText="1"/>
    </xf>
    <xf fontId="9" fillId="0" borderId="11" numFmtId="160" xfId="0" applyNumberFormat="1" applyFont="1" applyBorder="1" applyAlignment="1">
      <alignment horizontal="center" vertical="center" wrapText="1"/>
    </xf>
    <xf fontId="9" fillId="0" borderId="12" numFmtId="161" xfId="0" applyNumberFormat="1" applyFont="1" applyBorder="1" applyAlignment="1">
      <alignment horizontal="right" vertical="center" wrapText="1"/>
    </xf>
    <xf fontId="9" fillId="0" borderId="12" numFmtId="2" xfId="0" applyNumberFormat="1" applyFont="1" applyBorder="1" applyAlignment="1">
      <alignment horizontal="center" vertical="center" wrapText="1"/>
    </xf>
    <xf fontId="9" fillId="0" borderId="12" numFmtId="160" xfId="0" applyNumberFormat="1" applyFont="1" applyBorder="1" applyAlignment="1">
      <alignment horizontal="center" vertical="center" wrapText="1"/>
    </xf>
    <xf fontId="1" fillId="0" borderId="13" numFmtId="0" xfId="0" applyFont="1" applyBorder="1" applyAlignment="1" quotePrefix="1">
      <alignment horizontal="left" vertical="center" wrapText="1"/>
    </xf>
    <xf fontId="1" fillId="0" borderId="4" numFmtId="0" xfId="0" applyFont="1" applyBorder="1" applyAlignment="1" quotePrefix="1">
      <alignment horizontal="left" vertical="center" wrapText="1"/>
    </xf>
    <xf fontId="1" fillId="0" borderId="16" numFmtId="0" xfId="0" applyFont="1" applyBorder="1" applyAlignment="1" quotePrefix="1">
      <alignment vertical="center" wrapText="1"/>
    </xf>
    <xf fontId="1" fillId="0" borderId="11" numFmtId="0" xfId="0" applyFont="1" applyBorder="1" applyAlignment="1">
      <alignment vertical="center" wrapText="1"/>
    </xf>
    <xf fontId="9" fillId="0" borderId="11" numFmtId="161" xfId="0" applyNumberFormat="1" applyFont="1" applyBorder="1" applyAlignment="1">
      <alignment vertical="center" wrapText="1"/>
    </xf>
    <xf fontId="9" fillId="0" borderId="11" numFmtId="160" xfId="0" applyNumberFormat="1" applyFont="1" applyBorder="1" applyAlignment="1">
      <alignment horizontal="right" vertical="center" wrapText="1"/>
    </xf>
    <xf fontId="9" fillId="0" borderId="4" numFmtId="2" xfId="0" applyNumberFormat="1" applyFont="1" applyBorder="1" applyAlignment="1">
      <alignment horizontal="center" vertical="center" wrapText="1"/>
    </xf>
    <xf fontId="9" fillId="0" borderId="4" numFmtId="160" xfId="0" applyNumberFormat="1" applyFont="1" applyBorder="1" applyAlignment="1">
      <alignment horizontal="center" vertical="center" wrapText="1"/>
    </xf>
    <xf fontId="7" fillId="0" borderId="0" numFmtId="0" xfId="0" applyFont="1"/>
    <xf fontId="8" fillId="3" borderId="9" numFmtId="161" xfId="0" applyNumberFormat="1" applyFont="1" applyFill="1" applyBorder="1" applyAlignment="1">
      <alignment vertical="center" wrapText="1"/>
    </xf>
    <xf fontId="6" fillId="0" borderId="0" numFmtId="0" xfId="0" applyFont="1"/>
    <xf fontId="9" fillId="0" borderId="13" numFmtId="161" xfId="0" applyNumberFormat="1" applyFont="1" applyBorder="1" applyAlignment="1">
      <alignment horizontal="right" vertical="center" wrapText="1"/>
    </xf>
    <xf fontId="1" fillId="0" borderId="15" numFmtId="0" xfId="0" applyFont="1" applyBorder="1" applyAlignment="1" quotePrefix="1">
      <alignment horizontal="left" vertical="center" wrapText="1"/>
    </xf>
    <xf fontId="9" fillId="0" borderId="4" numFmtId="161" xfId="0" applyNumberFormat="1" applyFont="1" applyBorder="1" applyAlignment="1">
      <alignment horizontal="right" vertical="center" wrapText="1"/>
    </xf>
    <xf fontId="6" fillId="3" borderId="17" numFmtId="0" xfId="0" applyFont="1" applyFill="1" applyBorder="1" applyAlignment="1" quotePrefix="1">
      <alignment horizontal="center" vertical="center" wrapText="1"/>
    </xf>
    <xf fontId="6" fillId="3" borderId="18" numFmtId="0" xfId="0" applyFont="1" applyFill="1" applyBorder="1" applyAlignment="1" quotePrefix="1">
      <alignment horizontal="center" vertical="center" wrapText="1"/>
    </xf>
    <xf fontId="6" fillId="3" borderId="1" numFmtId="0" xfId="0" applyFont="1" applyFill="1" applyBorder="1" applyAlignment="1">
      <alignment horizontal="center" vertical="center" wrapText="1"/>
    </xf>
    <xf fontId="8" fillId="3" borderId="1" numFmtId="161" xfId="0" applyNumberFormat="1" applyFont="1" applyFill="1" applyBorder="1" applyAlignment="1">
      <alignment vertical="center" wrapText="1"/>
    </xf>
    <xf fontId="8" fillId="3" borderId="1" numFmtId="160" xfId="0" applyNumberFormat="1" applyFont="1" applyFill="1" applyBorder="1" applyAlignment="1">
      <alignment horizontal="right" vertical="center" wrapText="1"/>
    </xf>
    <xf fontId="8" fillId="3" borderId="1" numFmtId="2" xfId="0" applyNumberFormat="1" applyFont="1" applyFill="1" applyBorder="1" applyAlignment="1">
      <alignment horizontal="right" vertical="center" wrapText="1"/>
    </xf>
    <xf fontId="8" fillId="3" borderId="19" numFmtId="160" xfId="0" applyNumberFormat="1" applyFont="1" applyFill="1" applyBorder="1" applyAlignment="1">
      <alignment horizontal="right" vertical="center" wrapText="1"/>
    </xf>
    <xf fontId="1" fillId="0" borderId="13" numFmtId="0" xfId="0" applyFont="1" applyBorder="1" applyAlignment="1" quotePrefix="1">
      <alignment horizontal="right" vertical="center" wrapText="1"/>
    </xf>
    <xf fontId="1" fillId="0" borderId="12" numFmtId="0" xfId="0" applyFont="1" applyBorder="1" applyAlignment="1" quotePrefix="1">
      <alignment horizontal="right" vertical="center" wrapText="1"/>
    </xf>
    <xf fontId="1" fillId="0" borderId="14" numFmtId="0" xfId="0" applyFont="1" applyBorder="1" applyAlignment="1" quotePrefix="1">
      <alignment horizontal="left" vertical="center" wrapText="1"/>
    </xf>
    <xf fontId="5" fillId="4" borderId="7" numFmtId="0" xfId="0" applyFont="1" applyFill="1" applyBorder="1" applyAlignment="1" quotePrefix="1">
      <alignment vertical="center" wrapText="1"/>
    </xf>
    <xf fontId="5" fillId="4" borderId="8" numFmtId="0" xfId="0" applyFont="1" applyFill="1" applyBorder="1" applyAlignment="1" quotePrefix="1">
      <alignment vertical="center" wrapText="1"/>
    </xf>
    <xf fontId="5" fillId="4" borderId="9" numFmtId="0" xfId="0" applyFont="1" applyFill="1" applyBorder="1" applyAlignment="1">
      <alignment vertical="center" wrapText="1"/>
    </xf>
    <xf fontId="10" fillId="4" borderId="9" numFmtId="161" xfId="0" applyNumberFormat="1" applyFont="1" applyFill="1" applyBorder="1" applyAlignment="1">
      <alignment vertical="center" wrapText="1"/>
    </xf>
    <xf fontId="10" fillId="4" borderId="9" numFmtId="160" xfId="0" applyNumberFormat="1" applyFont="1" applyFill="1" applyBorder="1" applyAlignment="1">
      <alignment horizontal="right" vertical="center" wrapText="1"/>
    </xf>
    <xf fontId="10" fillId="4" borderId="9" numFmtId="2" xfId="0" applyNumberFormat="1" applyFont="1" applyFill="1" applyBorder="1" applyAlignment="1">
      <alignment horizontal="right" vertical="center" wrapText="1"/>
    </xf>
    <xf fontId="10" fillId="4" borderId="10" numFmtId="160" xfId="0" applyNumberFormat="1" applyFont="1" applyFill="1" applyBorder="1" applyAlignment="1">
      <alignment horizontal="right" vertical="center" wrapText="1"/>
    </xf>
    <xf fontId="6" fillId="2" borderId="7" numFmtId="0" xfId="0" applyFont="1" applyFill="1" applyBorder="1" applyAlignment="1" quotePrefix="1">
      <alignment vertical="center" wrapText="1"/>
    </xf>
    <xf fontId="6" fillId="2" borderId="8" numFmtId="0" xfId="0" applyFont="1" applyFill="1" applyBorder="1" applyAlignment="1" quotePrefix="1">
      <alignment vertical="center" wrapText="1"/>
    </xf>
    <xf fontId="11" fillId="2" borderId="9" numFmtId="0" xfId="0" applyFont="1" applyFill="1" applyBorder="1" applyAlignment="1">
      <alignment horizontal="center" vertical="center" wrapText="1"/>
    </xf>
    <xf fontId="8" fillId="2" borderId="9" numFmtId="161" xfId="0" applyNumberFormat="1" applyFont="1" applyFill="1" applyBorder="1" applyAlignment="1">
      <alignment vertical="center" wrapText="1"/>
    </xf>
    <xf fontId="8" fillId="2" borderId="9" numFmtId="160" xfId="0" applyNumberFormat="1" applyFont="1" applyFill="1" applyBorder="1" applyAlignment="1">
      <alignment horizontal="right" vertical="center" wrapText="1"/>
    </xf>
    <xf fontId="8" fillId="2" borderId="9" numFmtId="2" xfId="0" applyNumberFormat="1" applyFont="1" applyFill="1" applyBorder="1" applyAlignment="1">
      <alignment horizontal="right" vertical="center" wrapText="1"/>
    </xf>
    <xf fontId="8" fillId="2" borderId="10" numFmtId="160" xfId="0" applyNumberFormat="1" applyFont="1" applyFill="1" applyBorder="1" applyAlignment="1">
      <alignment horizontal="right" vertical="center" wrapText="1"/>
    </xf>
    <xf fontId="6" fillId="5" borderId="7" numFmtId="0" xfId="0" applyFont="1" applyFill="1" applyBorder="1" applyAlignment="1" quotePrefix="1">
      <alignment vertical="center" wrapText="1"/>
    </xf>
    <xf fontId="6" fillId="5" borderId="8" numFmtId="0" xfId="0" applyFont="1" applyFill="1" applyBorder="1" applyAlignment="1" quotePrefix="1">
      <alignment vertical="center" wrapText="1"/>
    </xf>
    <xf fontId="6" fillId="5" borderId="9" numFmtId="0" xfId="0" applyFont="1" applyFill="1" applyBorder="1" applyAlignment="1">
      <alignment vertical="center" wrapText="1"/>
    </xf>
    <xf fontId="8" fillId="5" borderId="9" numFmtId="161" xfId="0" applyNumberFormat="1" applyFont="1" applyFill="1" applyBorder="1" applyAlignment="1">
      <alignment vertical="center" wrapText="1"/>
    </xf>
    <xf fontId="9" fillId="5" borderId="9" numFmtId="160" xfId="0" applyNumberFormat="1" applyFont="1" applyFill="1" applyBorder="1" applyAlignment="1">
      <alignment horizontal="right" vertical="center" wrapText="1"/>
    </xf>
    <xf fontId="9" fillId="5" borderId="9" numFmtId="2" xfId="0" applyNumberFormat="1" applyFont="1" applyFill="1" applyBorder="1" applyAlignment="1">
      <alignment horizontal="right" vertical="center" wrapText="1"/>
    </xf>
    <xf fontId="8" fillId="5" borderId="10" numFmtId="160" xfId="0" applyNumberFormat="1" applyFont="1" applyFill="1" applyBorder="1" applyAlignment="1">
      <alignment horizontal="right" vertical="center" wrapText="1"/>
    </xf>
    <xf fontId="6" fillId="6" borderId="20" numFmtId="0" xfId="0" applyFont="1" applyFill="1" applyBorder="1" applyAlignment="1" quotePrefix="1">
      <alignment horizontal="center" vertical="center" wrapText="1"/>
    </xf>
    <xf fontId="6" fillId="6" borderId="21" numFmtId="0" xfId="0" applyFont="1" applyFill="1" applyBorder="1" applyAlignment="1" quotePrefix="1">
      <alignment horizontal="center" vertical="center" wrapText="1"/>
    </xf>
    <xf fontId="6" fillId="6" borderId="8" numFmtId="0" xfId="0" applyFont="1" applyFill="1" applyBorder="1" applyAlignment="1" quotePrefix="1">
      <alignment horizontal="center" vertical="center" wrapText="1"/>
    </xf>
    <xf fontId="8" fillId="6" borderId="9" numFmtId="0" xfId="0" applyFont="1" applyFill="1" applyBorder="1" applyAlignment="1" quotePrefix="1">
      <alignment vertical="center" wrapText="1"/>
    </xf>
    <xf fontId="8" fillId="6" borderId="9" numFmtId="161" xfId="0" applyNumberFormat="1" applyFont="1" applyFill="1" applyBorder="1" applyAlignment="1">
      <alignment vertical="center" wrapText="1"/>
    </xf>
    <xf fontId="8" fillId="6" borderId="9" numFmtId="160" xfId="0" applyNumberFormat="1" applyFont="1" applyFill="1" applyBorder="1" applyAlignment="1">
      <alignment horizontal="right" vertical="center" wrapText="1"/>
    </xf>
    <xf fontId="8" fillId="6" borderId="9" numFmtId="2" xfId="0" applyNumberFormat="1" applyFont="1" applyFill="1" applyBorder="1" applyAlignment="1">
      <alignment horizontal="right" vertical="center" wrapText="1"/>
    </xf>
    <xf fontId="8" fillId="6" borderId="10" numFmtId="160" xfId="0" applyNumberFormat="1" applyFont="1" applyFill="1" applyBorder="1" applyAlignment="1">
      <alignment horizontal="right" vertical="center" wrapText="1"/>
    </xf>
    <xf fontId="6" fillId="0" borderId="12" numFmtId="0" xfId="0" applyFont="1" applyBorder="1"/>
    <xf fontId="6" fillId="0" borderId="12" numFmtId="0" xfId="0" applyFont="1" applyBorder="1" applyAlignment="1">
      <alignment wrapText="1"/>
    </xf>
    <xf fontId="8" fillId="0" borderId="12" numFmtId="2" xfId="0" applyNumberFormat="1" applyFont="1" applyBorder="1"/>
    <xf fontId="8" fillId="5" borderId="12" numFmtId="160" xfId="0" applyNumberFormat="1" applyFont="1" applyFill="1" applyBorder="1" applyAlignment="1">
      <alignment horizontal="right" vertical="center" wrapText="1"/>
    </xf>
    <xf fontId="9" fillId="0" borderId="12" numFmtId="0" xfId="0" applyFont="1" applyBorder="1"/>
    <xf fontId="6" fillId="0" borderId="13" numFmtId="0" xfId="0" applyFont="1" applyBorder="1"/>
    <xf fontId="6" fillId="0" borderId="13" numFmtId="0" xfId="0" applyFont="1" applyBorder="1" applyAlignment="1">
      <alignment wrapText="1"/>
    </xf>
    <xf fontId="8" fillId="0" borderId="13" numFmtId="2" xfId="0" applyNumberFormat="1" applyFont="1" applyBorder="1"/>
    <xf fontId="8" fillId="5" borderId="13" numFmtId="160" xfId="0" applyNumberFormat="1" applyFont="1" applyFill="1" applyBorder="1" applyAlignment="1">
      <alignment horizontal="right" vertical="center" wrapText="1"/>
    </xf>
    <xf fontId="9" fillId="0" borderId="13" numFmtId="0" xfId="0" applyFont="1" applyBorder="1"/>
    <xf fontId="1" fillId="0" borderId="13" numFmtId="0" xfId="0" applyFont="1" applyBorder="1"/>
    <xf fontId="1" fillId="0" borderId="13" numFmtId="0" xfId="0" applyFont="1" applyBorder="1" applyAlignment="1">
      <alignment wrapText="1"/>
    </xf>
    <xf fontId="9" fillId="0" borderId="13" numFmtId="2" xfId="0" applyNumberFormat="1" applyFont="1" applyBorder="1"/>
    <xf fontId="9" fillId="5" borderId="13" numFmtId="160" xfId="0" applyNumberFormat="1" applyFont="1" applyFill="1" applyBorder="1" applyAlignment="1">
      <alignment horizontal="right" vertical="center" wrapText="1"/>
    </xf>
    <xf fontId="6" fillId="7" borderId="7" numFmtId="0" xfId="0" applyFont="1" applyFill="1" applyBorder="1" applyAlignment="1" quotePrefix="1">
      <alignment vertical="center" wrapText="1"/>
    </xf>
    <xf fontId="6" fillId="7" borderId="8" numFmtId="0" xfId="0" applyFont="1" applyFill="1" applyBorder="1" applyAlignment="1" quotePrefix="1">
      <alignment vertical="center" wrapText="1"/>
    </xf>
    <xf fontId="6" fillId="7" borderId="9" numFmtId="0" xfId="0" applyFont="1" applyFill="1" applyBorder="1" applyAlignment="1">
      <alignment horizontal="center" vertical="center" wrapText="1"/>
    </xf>
    <xf fontId="8" fillId="7" borderId="9" numFmtId="161" xfId="0" applyNumberFormat="1" applyFont="1" applyFill="1" applyBorder="1" applyAlignment="1">
      <alignment vertical="center" wrapText="1"/>
    </xf>
    <xf fontId="8" fillId="7" borderId="9" numFmtId="160" xfId="0" applyNumberFormat="1" applyFont="1" applyFill="1" applyBorder="1" applyAlignment="1">
      <alignment horizontal="right" vertical="center" wrapText="1"/>
    </xf>
    <xf fontId="8" fillId="7" borderId="9" numFmtId="2" xfId="0" applyNumberFormat="1" applyFont="1" applyFill="1" applyBorder="1" applyAlignment="1">
      <alignment horizontal="right" vertical="center" wrapText="1"/>
    </xf>
    <xf fontId="8" fillId="7" borderId="10" numFmtId="160" xfId="0" applyNumberFormat="1" applyFont="1" applyFill="1" applyBorder="1" applyAlignment="1">
      <alignment horizontal="right" vertical="center" wrapText="1"/>
    </xf>
    <xf fontId="0" fillId="5" borderId="0" numFmtId="0" xfId="0" applyFill="1"/>
    <xf fontId="8" fillId="3" borderId="9" numFmtId="2" xfId="0" applyNumberFormat="1" applyFont="1" applyFill="1" applyBorder="1" applyAlignment="1">
      <alignment vertical="center" wrapText="1"/>
    </xf>
    <xf fontId="1" fillId="5" borderId="0" numFmtId="0" xfId="0" applyFont="1" applyFill="1"/>
    <xf fontId="1" fillId="0" borderId="12" numFmtId="49" xfId="0" applyNumberFormat="1" applyFont="1" applyBorder="1" applyAlignment="1" quotePrefix="1">
      <alignment horizontal="right" vertical="center" wrapText="1"/>
    </xf>
    <xf fontId="9" fillId="5" borderId="12" numFmtId="160" xfId="0" applyNumberFormat="1" applyFont="1" applyFill="1" applyBorder="1" applyAlignment="1">
      <alignment horizontal="right" vertical="center" wrapText="1"/>
    </xf>
    <xf fontId="9" fillId="5" borderId="12" numFmtId="2" xfId="0" applyNumberFormat="1" applyFont="1" applyFill="1" applyBorder="1" applyAlignment="1">
      <alignment horizontal="right" vertical="center" wrapText="1"/>
    </xf>
    <xf fontId="1" fillId="0" borderId="13" numFmtId="49" xfId="0" applyNumberFormat="1" applyFont="1" applyBorder="1" applyAlignment="1" quotePrefix="1">
      <alignment horizontal="right" vertical="center" wrapText="1"/>
    </xf>
    <xf fontId="9" fillId="5" borderId="13" numFmtId="2" xfId="0" applyNumberFormat="1" applyFont="1" applyFill="1" applyBorder="1" applyAlignment="1">
      <alignment horizontal="right" vertical="center" wrapText="1"/>
    </xf>
    <xf fontId="1" fillId="0" borderId="16" numFmtId="49" xfId="0" applyNumberFormat="1" applyFont="1" applyBorder="1" applyAlignment="1" quotePrefix="1">
      <alignment vertical="center" wrapText="1"/>
    </xf>
    <xf fontId="1" fillId="0" borderId="16" numFmtId="49" xfId="0" applyNumberFormat="1" applyFont="1" applyBorder="1" applyAlignment="1" quotePrefix="1">
      <alignment horizontal="right" vertical="center" wrapText="1"/>
    </xf>
    <xf fontId="9" fillId="3" borderId="9" numFmtId="2" xfId="0" applyNumberFormat="1" applyFont="1" applyFill="1" applyBorder="1"/>
    <xf fontId="1" fillId="0" borderId="5" numFmtId="0" xfId="0" applyFont="1" applyBorder="1" applyAlignment="1" quotePrefix="1">
      <alignment horizontal="center" vertical="center" wrapText="1"/>
    </xf>
    <xf fontId="9" fillId="0" borderId="5" numFmtId="161" xfId="0" applyNumberFormat="1" applyFont="1" applyBorder="1" applyAlignment="1">
      <alignment horizontal="center" vertical="center" wrapText="1"/>
    </xf>
    <xf fontId="9" fillId="5" borderId="5" numFmtId="2" xfId="0" applyNumberFormat="1" applyFont="1" applyFill="1" applyBorder="1" applyAlignment="1">
      <alignment horizontal="center" vertical="center" wrapText="1"/>
    </xf>
    <xf fontId="9" fillId="5" borderId="5" numFmtId="160" xfId="0" applyNumberFormat="1" applyFont="1" applyFill="1" applyBorder="1" applyAlignment="1">
      <alignment horizontal="center" vertical="center" wrapText="1"/>
    </xf>
    <xf fontId="1" fillId="0" borderId="11" numFmtId="0" xfId="0" applyFont="1" applyBorder="1" applyAlignment="1" quotePrefix="1">
      <alignment horizontal="center" vertical="center" wrapText="1"/>
    </xf>
    <xf fontId="9" fillId="0" borderId="11" numFmtId="161" xfId="0" applyNumberFormat="1" applyFont="1" applyBorder="1" applyAlignment="1">
      <alignment horizontal="center" vertical="center" wrapText="1"/>
    </xf>
    <xf fontId="9" fillId="5" borderId="5" numFmtId="160" xfId="0" applyNumberFormat="1" applyFont="1" applyFill="1" applyBorder="1" applyAlignment="1">
      <alignment horizontal="right" vertical="center" wrapText="1"/>
    </xf>
    <xf fontId="9" fillId="5" borderId="11" numFmtId="2" xfId="0" applyNumberFormat="1" applyFont="1" applyFill="1" applyBorder="1" applyAlignment="1">
      <alignment horizontal="center" vertical="center" wrapText="1"/>
    </xf>
    <xf fontId="9" fillId="5" borderId="11" numFmtId="160" xfId="0" applyNumberFormat="1" applyFont="1" applyFill="1" applyBorder="1" applyAlignment="1">
      <alignment horizontal="center" vertical="center" wrapText="1"/>
    </xf>
    <xf fontId="1" fillId="0" borderId="12" numFmtId="0" xfId="0" applyFont="1" applyBorder="1" applyAlignment="1" quotePrefix="1">
      <alignment horizontal="center" vertical="center" wrapText="1"/>
    </xf>
    <xf fontId="9" fillId="0" borderId="12" numFmtId="161" xfId="0" applyNumberFormat="1" applyFont="1" applyBorder="1" applyAlignment="1">
      <alignment horizontal="center" vertical="center" wrapText="1"/>
    </xf>
    <xf fontId="9" fillId="5" borderId="12" numFmtId="2" xfId="0" applyNumberFormat="1" applyFont="1" applyFill="1" applyBorder="1" applyAlignment="1">
      <alignment horizontal="center" vertical="center" wrapText="1"/>
    </xf>
    <xf fontId="9" fillId="5" borderId="12" numFmtId="160" xfId="0" applyNumberFormat="1" applyFont="1" applyFill="1" applyBorder="1" applyAlignment="1">
      <alignment horizontal="center" vertical="center" wrapText="1"/>
    </xf>
    <xf fontId="9" fillId="5" borderId="5" numFmtId="2" xfId="0" applyNumberFormat="1" applyFont="1" applyFill="1" applyBorder="1" applyAlignment="1">
      <alignment horizontal="right" vertical="center" wrapText="1"/>
    </xf>
    <xf fontId="1" fillId="0" borderId="16" numFmtId="0" xfId="0" applyFont="1" applyBorder="1" applyAlignment="1" quotePrefix="1">
      <alignment horizontal="left" vertical="center" wrapText="1"/>
    </xf>
    <xf fontId="9" fillId="5" borderId="11" numFmtId="160" xfId="0" applyNumberFormat="1" applyFont="1" applyFill="1" applyBorder="1" applyAlignment="1">
      <alignment horizontal="right" vertical="center" wrapText="1"/>
    </xf>
    <xf fontId="9" fillId="5" borderId="15" numFmtId="160" xfId="0" applyNumberFormat="1" applyFont="1" applyFill="1" applyBorder="1" applyAlignment="1">
      <alignment horizontal="right" vertical="center" wrapText="1"/>
    </xf>
    <xf fontId="1" fillId="0" borderId="22" numFmtId="0" xfId="0" applyFont="1" applyBorder="1" applyAlignment="1" quotePrefix="1">
      <alignment horizontal="left" vertical="center" wrapText="1"/>
    </xf>
    <xf fontId="1" fillId="0" borderId="22" numFmtId="0" xfId="0" applyFont="1" applyBorder="1" applyAlignment="1" quotePrefix="1">
      <alignment vertical="center" wrapText="1"/>
    </xf>
    <xf fontId="8" fillId="5" borderId="5" numFmtId="160" xfId="0" applyNumberFormat="1" applyFont="1" applyFill="1" applyBorder="1" applyAlignment="1">
      <alignment horizontal="right" vertical="center" wrapText="1"/>
    </xf>
    <xf fontId="1" fillId="0" borderId="16" numFmtId="0" xfId="0" applyFont="1" applyBorder="1" applyAlignment="1" quotePrefix="1">
      <alignment horizontal="right" vertical="center" wrapText="1"/>
    </xf>
    <xf fontId="9" fillId="0" borderId="11" numFmtId="2" xfId="0" applyNumberFormat="1" applyFont="1" applyBorder="1"/>
    <xf fontId="9" fillId="0" borderId="2" numFmtId="160" xfId="0" applyNumberFormat="1" applyFont="1" applyBorder="1" applyAlignment="1">
      <alignment horizontal="right" vertical="center" wrapText="1"/>
    </xf>
    <xf fontId="9" fillId="5" borderId="15" numFmtId="2" xfId="0" applyNumberFormat="1" applyFont="1" applyFill="1" applyBorder="1" applyAlignment="1">
      <alignment horizontal="right" vertical="center" wrapText="1"/>
    </xf>
    <xf fontId="1" fillId="0" borderId="23" numFmtId="0" xfId="0" applyFont="1" applyBorder="1" applyAlignment="1" quotePrefix="1">
      <alignment horizontal="left" vertical="center" wrapText="1"/>
    </xf>
    <xf fontId="1" fillId="0" borderId="23" numFmtId="0" xfId="0" applyFont="1" applyBorder="1" applyAlignment="1" quotePrefix="1">
      <alignment vertical="center" wrapText="1"/>
    </xf>
    <xf fontId="8" fillId="8" borderId="10" numFmtId="160" xfId="0" applyNumberFormat="1" applyFont="1" applyFill="1" applyBorder="1" applyAlignment="1">
      <alignment horizontal="right" vertical="center" wrapText="1"/>
    </xf>
    <xf fontId="5" fillId="7" borderId="7" numFmtId="0" xfId="0" applyFont="1" applyFill="1" applyBorder="1" applyAlignment="1" quotePrefix="1">
      <alignment vertical="center" wrapText="1"/>
    </xf>
    <xf fontId="5" fillId="7" borderId="8" numFmtId="0" xfId="0" applyFont="1" applyFill="1" applyBorder="1" applyAlignment="1" quotePrefix="1">
      <alignment vertical="center" wrapText="1"/>
    </xf>
    <xf fontId="5" fillId="7" borderId="9" numFmtId="0" xfId="0" applyFont="1" applyFill="1" applyBorder="1" applyAlignment="1">
      <alignment vertical="center" wrapText="1"/>
    </xf>
    <xf fontId="10" fillId="7" borderId="9" numFmtId="2" xfId="0" applyNumberFormat="1" applyFont="1" applyFill="1" applyBorder="1"/>
    <xf fontId="10" fillId="7" borderId="9" numFmtId="160" xfId="0" applyNumberFormat="1" applyFont="1" applyFill="1" applyBorder="1" applyAlignment="1">
      <alignment horizontal="right" vertical="center" wrapText="1"/>
    </xf>
    <xf fontId="10" fillId="7" borderId="9" numFmtId="2" xfId="0" applyNumberFormat="1" applyFont="1" applyFill="1" applyBorder="1" applyAlignment="1">
      <alignment horizontal="right" vertical="center" wrapText="1"/>
    </xf>
    <xf fontId="10" fillId="7" borderId="10" numFmtId="160" xfId="0" applyNumberFormat="1" applyFont="1" applyFill="1" applyBorder="1" applyAlignment="1">
      <alignment horizontal="right" vertical="center" wrapText="1"/>
    </xf>
    <xf fontId="6" fillId="5" borderId="17" numFmtId="0" xfId="0" applyFont="1" applyFill="1" applyBorder="1" applyAlignment="1" quotePrefix="1">
      <alignment vertical="center" wrapText="1"/>
    </xf>
    <xf fontId="6" fillId="5" borderId="18" numFmtId="0" xfId="0" applyFont="1" applyFill="1" applyBorder="1" applyAlignment="1" quotePrefix="1">
      <alignment vertical="center" wrapText="1"/>
    </xf>
    <xf fontId="6" fillId="5" borderId="1" numFmtId="0" xfId="0" applyFont="1" applyFill="1" applyBorder="1" applyAlignment="1">
      <alignment vertical="center" wrapText="1"/>
    </xf>
    <xf fontId="8" fillId="5" borderId="1" numFmtId="161" xfId="0" applyNumberFormat="1" applyFont="1" applyFill="1" applyBorder="1" applyAlignment="1">
      <alignment vertical="center" wrapText="1"/>
    </xf>
    <xf fontId="9" fillId="5" borderId="1" numFmtId="160" xfId="0" applyNumberFormat="1" applyFont="1" applyFill="1" applyBorder="1" applyAlignment="1">
      <alignment horizontal="right" vertical="center" wrapText="1"/>
    </xf>
    <xf fontId="9" fillId="5" borderId="1" numFmtId="2" xfId="0" applyNumberFormat="1" applyFont="1" applyFill="1" applyBorder="1" applyAlignment="1">
      <alignment horizontal="right" vertical="center" wrapText="1"/>
    </xf>
    <xf fontId="8" fillId="5" borderId="19" numFmtId="160" xfId="0" applyNumberFormat="1" applyFont="1" applyFill="1" applyBorder="1" applyAlignment="1">
      <alignment horizontal="right" vertical="center" wrapText="1"/>
    </xf>
    <xf fontId="8" fillId="0" borderId="12" numFmtId="0" xfId="0" applyFont="1" applyBorder="1"/>
    <xf fontId="8" fillId="0" borderId="13" numFmtId="0" xfId="0" applyFont="1" applyBorder="1"/>
    <xf fontId="0" fillId="0" borderId="0" numFmtId="2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90">
      <pane activePane="bottomLeft" state="frozen" topLeftCell="A11" ySplit="10"/>
      <selection activeCell="L161" activeCellId="0" sqref="L161"/>
    </sheetView>
  </sheetViews>
  <sheetFormatPr defaultRowHeight="13.5"/>
  <cols>
    <col bestFit="1" customWidth="1" min="1" max="1" width="8.5703125"/>
    <col bestFit="1" customWidth="1" min="2" max="2" style="1" width="8.7109375"/>
    <col bestFit="1" customWidth="1" min="3" max="3" width="50.7109375"/>
    <col bestFit="1" customWidth="1" min="4" max="5" width="15.7109375"/>
    <col bestFit="1" customWidth="1" min="6" max="6" width="16.85546875"/>
    <col bestFit="1" customWidth="1" min="7" max="7" width="15.7109375"/>
    <col bestFit="1" customWidth="1" min="8" max="9" width="13.42578125"/>
    <col bestFit="1" customWidth="1" min="10" max="10" width="15.7109375"/>
    <col bestFit="1" customWidth="1" min="11" max="11" width="13"/>
  </cols>
  <sheetData>
    <row r="1">
      <c r="A1" s="2"/>
      <c r="B1" s="2"/>
      <c r="C1" s="2"/>
      <c r="D1" s="2"/>
      <c r="E1" s="2"/>
      <c r="F1" s="2"/>
      <c r="G1" s="2"/>
      <c r="H1" s="3" t="s">
        <v>0</v>
      </c>
      <c r="I1" s="4"/>
      <c r="J1" s="4"/>
      <c r="K1" s="4"/>
      <c r="L1" s="2"/>
    </row>
    <row r="2">
      <c r="A2" s="2"/>
      <c r="B2" s="2"/>
      <c r="C2" s="2"/>
      <c r="D2" s="2"/>
      <c r="E2" s="2"/>
      <c r="F2" s="2"/>
      <c r="G2" s="2"/>
      <c r="H2" s="4"/>
      <c r="I2" s="4"/>
      <c r="J2" s="4"/>
      <c r="K2" s="4"/>
      <c r="L2" s="2"/>
    </row>
    <row r="3">
      <c r="A3" s="2"/>
      <c r="B3" s="2"/>
      <c r="C3" s="2"/>
      <c r="D3" s="2"/>
      <c r="E3" s="2"/>
      <c r="F3" s="2"/>
      <c r="G3" s="2"/>
      <c r="H3" s="4"/>
      <c r="I3" s="4"/>
      <c r="J3" s="4"/>
      <c r="K3" s="4"/>
      <c r="L3" s="2"/>
    </row>
    <row r="4">
      <c r="A4" s="2"/>
      <c r="B4" s="2"/>
      <c r="C4" s="2"/>
      <c r="D4" s="2"/>
      <c r="E4" s="2"/>
      <c r="F4" s="2"/>
      <c r="G4" s="2"/>
      <c r="H4" s="4"/>
      <c r="I4" s="4"/>
      <c r="J4" s="4"/>
      <c r="K4" s="4"/>
      <c r="L4" s="2"/>
    </row>
    <row r="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ht="21.75">
      <c r="A6" s="5" t="s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7.25">
      <c r="A7" s="6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ht="13.5">
      <c r="A8" s="2"/>
      <c r="B8" s="2"/>
      <c r="C8" s="2"/>
      <c r="D8" s="2"/>
      <c r="E8" s="2"/>
      <c r="F8" s="2"/>
      <c r="G8" s="2"/>
      <c r="H8" s="2"/>
      <c r="I8" s="2"/>
      <c r="J8" s="2"/>
      <c r="K8" s="7" t="s">
        <v>3</v>
      </c>
      <c r="L8" s="2"/>
    </row>
    <row r="9" ht="30" customHeight="1">
      <c r="A9" s="8" t="s">
        <v>4</v>
      </c>
      <c r="B9" s="8" t="s">
        <v>5</v>
      </c>
      <c r="C9" s="9" t="s">
        <v>6</v>
      </c>
      <c r="D9" s="10" t="s">
        <v>7</v>
      </c>
      <c r="E9" s="10" t="s">
        <v>8</v>
      </c>
      <c r="F9" s="10" t="s">
        <v>9</v>
      </c>
      <c r="G9" s="10" t="s">
        <v>10</v>
      </c>
      <c r="H9" s="10" t="s">
        <v>11</v>
      </c>
      <c r="I9" s="10"/>
      <c r="J9" s="10" t="s">
        <v>12</v>
      </c>
      <c r="K9" s="11"/>
      <c r="L9" s="2"/>
    </row>
    <row r="10" s="12" customFormat="1" ht="43.5" customHeight="1">
      <c r="A10" s="13"/>
      <c r="B10" s="13"/>
      <c r="C10" s="14"/>
      <c r="D10" s="15"/>
      <c r="E10" s="15"/>
      <c r="F10" s="15"/>
      <c r="G10" s="15"/>
      <c r="H10" s="15" t="s">
        <v>13</v>
      </c>
      <c r="I10" s="15" t="s">
        <v>14</v>
      </c>
      <c r="J10" s="15" t="s">
        <v>15</v>
      </c>
      <c r="K10" s="16" t="s">
        <v>16</v>
      </c>
      <c r="L10" s="17"/>
    </row>
    <row r="11" s="12" customFormat="1" ht="15.75" customHeight="1">
      <c r="A11" s="18">
        <v>1</v>
      </c>
      <c r="B11" s="19"/>
      <c r="C11" s="20">
        <v>2</v>
      </c>
      <c r="D11" s="20">
        <v>3</v>
      </c>
      <c r="E11" s="20">
        <v>4</v>
      </c>
      <c r="F11" s="20">
        <v>5</v>
      </c>
      <c r="G11" s="20">
        <v>6</v>
      </c>
      <c r="H11" s="20" t="s">
        <v>17</v>
      </c>
      <c r="I11" s="20" t="s">
        <v>18</v>
      </c>
      <c r="J11" s="20" t="s">
        <v>19</v>
      </c>
      <c r="K11" s="21" t="s">
        <v>20</v>
      </c>
      <c r="L11" s="17"/>
    </row>
    <row r="12" s="12" customFormat="1" ht="24" customHeight="1">
      <c r="A12" s="22"/>
      <c r="B12" s="22"/>
      <c r="C12" s="22" t="s">
        <v>21</v>
      </c>
      <c r="D12" s="22"/>
      <c r="E12" s="22"/>
      <c r="F12" s="22"/>
      <c r="G12" s="22"/>
      <c r="H12" s="22"/>
      <c r="I12" s="22"/>
      <c r="J12" s="22"/>
      <c r="K12" s="22"/>
      <c r="L12" s="17"/>
    </row>
    <row r="13" s="12" customFormat="1" ht="15.75" customHeight="1">
      <c r="A13" s="23" t="s">
        <v>22</v>
      </c>
      <c r="B13" s="24"/>
      <c r="C13" s="25" t="s">
        <v>23</v>
      </c>
      <c r="D13" s="26">
        <f>D14+D15+D16+D17</f>
        <v>19853241.280000001</v>
      </c>
      <c r="E13" s="26">
        <f>SUM(E14:E16)</f>
        <v>26191664.02</v>
      </c>
      <c r="F13" s="26">
        <f t="shared" ref="F13:G13" si="0">SUM(F14:F16)</f>
        <v>26191664.02</v>
      </c>
      <c r="G13" s="26">
        <f t="shared" si="0"/>
        <v>25856777.640000001</v>
      </c>
      <c r="H13" s="27">
        <f t="shared" ref="H13:H76" si="1">G13/E13*100</f>
        <v>98.721400901659862</v>
      </c>
      <c r="I13" s="27">
        <f t="shared" ref="I13:I76" si="2">G13/F13*100</f>
        <v>98.721400901659862</v>
      </c>
      <c r="J13" s="28">
        <f t="shared" ref="J13:J76" si="3">G13-D13</f>
        <v>6003536.3599999994</v>
      </c>
      <c r="K13" s="29">
        <f t="shared" ref="K13:K76" si="4">G13/D13*100</f>
        <v>130.2395778872033</v>
      </c>
      <c r="L13" s="17"/>
    </row>
    <row r="14" ht="48">
      <c r="A14" s="30" t="s">
        <v>24</v>
      </c>
      <c r="B14" s="31" t="s">
        <v>24</v>
      </c>
      <c r="C14" s="32" t="s">
        <v>25</v>
      </c>
      <c r="D14" s="33">
        <v>15472991.779999999</v>
      </c>
      <c r="E14" s="33">
        <v>22376805</v>
      </c>
      <c r="F14" s="33">
        <v>22376805</v>
      </c>
      <c r="G14" s="33">
        <v>22236566.030000001</v>
      </c>
      <c r="H14" s="34">
        <f t="shared" si="1"/>
        <v>99.373284211039064</v>
      </c>
      <c r="I14" s="34">
        <f t="shared" si="2"/>
        <v>99.373284211039064</v>
      </c>
      <c r="J14" s="35">
        <f t="shared" si="3"/>
        <v>6763574.2500000019</v>
      </c>
      <c r="K14" s="34">
        <f t="shared" si="4"/>
        <v>143.71212979472031</v>
      </c>
      <c r="L14" s="2"/>
    </row>
    <row r="15" ht="24">
      <c r="A15" s="36" t="s">
        <v>26</v>
      </c>
      <c r="B15" s="37" t="s">
        <v>26</v>
      </c>
      <c r="C15" s="38" t="s">
        <v>27</v>
      </c>
      <c r="D15" s="39">
        <v>2713717.27</v>
      </c>
      <c r="E15" s="39">
        <f>1060290+828900+1235700</f>
        <v>3124890</v>
      </c>
      <c r="F15" s="39">
        <f>1060290+828900+1235700</f>
        <v>3124890</v>
      </c>
      <c r="G15" s="39">
        <f>1044257.17+744518.27+1196622.87</f>
        <v>2985398.3100000001</v>
      </c>
      <c r="H15" s="40">
        <f t="shared" si="1"/>
        <v>95.536108791029449</v>
      </c>
      <c r="I15" s="40">
        <f t="shared" si="2"/>
        <v>95.536108791029449</v>
      </c>
      <c r="J15" s="41">
        <f t="shared" si="3"/>
        <v>271681.04000000004</v>
      </c>
      <c r="K15" s="40">
        <f t="shared" si="4"/>
        <v>110.01139812917945</v>
      </c>
      <c r="L15" s="2"/>
    </row>
    <row r="16">
      <c r="A16" s="42" t="s">
        <v>28</v>
      </c>
      <c r="B16" s="43" t="s">
        <v>28</v>
      </c>
      <c r="C16" s="44" t="s">
        <v>29</v>
      </c>
      <c r="D16" s="45">
        <v>171274.29999999999</v>
      </c>
      <c r="E16" s="45">
        <v>689969.02000000002</v>
      </c>
      <c r="F16" s="45">
        <v>689969.02000000002</v>
      </c>
      <c r="G16" s="45">
        <v>634813.30000000005</v>
      </c>
      <c r="H16" s="46">
        <f t="shared" si="1"/>
        <v>92.006058474915292</v>
      </c>
      <c r="I16" s="46">
        <f t="shared" si="2"/>
        <v>92.006058474915292</v>
      </c>
      <c r="J16" s="47">
        <f t="shared" si="3"/>
        <v>463539.00000000006</v>
      </c>
      <c r="K16" s="46">
        <f t="shared" si="4"/>
        <v>370.64130462071665</v>
      </c>
      <c r="L16" s="2"/>
    </row>
    <row r="17" s="1" customFormat="1" ht="13.5">
      <c r="A17" s="48"/>
      <c r="B17" s="49" t="s">
        <v>30</v>
      </c>
      <c r="C17" s="50" t="s">
        <v>31</v>
      </c>
      <c r="D17" s="51">
        <v>1495257.9299999999</v>
      </c>
      <c r="E17" s="51"/>
      <c r="F17" s="51"/>
      <c r="G17" s="51"/>
      <c r="H17" s="52"/>
      <c r="I17" s="52"/>
      <c r="J17" s="53">
        <f t="shared" si="3"/>
        <v>-1495257.9299999999</v>
      </c>
      <c r="K17" s="52"/>
      <c r="L17" s="2"/>
    </row>
    <row r="18" ht="13.5">
      <c r="A18" s="54">
        <v>1000</v>
      </c>
      <c r="B18" s="55"/>
      <c r="C18" s="25" t="s">
        <v>32</v>
      </c>
      <c r="D18" s="56">
        <f>SUM(D19:D33)</f>
        <v>101303427.78000002</v>
      </c>
      <c r="E18" s="56">
        <f>SUM(E19:E35)</f>
        <v>151359808.81</v>
      </c>
      <c r="F18" s="56">
        <f>SUM(F19:F35)</f>
        <v>151359808.81</v>
      </c>
      <c r="G18" s="56">
        <f>SUM(G19:G35)</f>
        <v>146057014.76000002</v>
      </c>
      <c r="H18" s="27">
        <f t="shared" si="1"/>
        <v>96.496563987698664</v>
      </c>
      <c r="I18" s="27">
        <f t="shared" si="2"/>
        <v>96.496563987698664</v>
      </c>
      <c r="J18" s="28">
        <f t="shared" si="3"/>
        <v>44753586.980000004</v>
      </c>
      <c r="K18" s="29">
        <f t="shared" si="4"/>
        <v>144.17776176062972</v>
      </c>
      <c r="L18" s="2"/>
    </row>
    <row r="19">
      <c r="A19" s="57" t="s">
        <v>33</v>
      </c>
      <c r="B19" s="30">
        <v>1010</v>
      </c>
      <c r="C19" s="32" t="s">
        <v>34</v>
      </c>
      <c r="D19" s="33">
        <v>19866973.460000001</v>
      </c>
      <c r="E19" s="33">
        <v>26943066</v>
      </c>
      <c r="F19" s="33">
        <v>26943066</v>
      </c>
      <c r="G19" s="33">
        <v>26308369.800000001</v>
      </c>
      <c r="H19" s="34">
        <f t="shared" si="1"/>
        <v>97.644305959833972</v>
      </c>
      <c r="I19" s="34">
        <f t="shared" si="2"/>
        <v>97.644305959833972</v>
      </c>
      <c r="J19" s="35">
        <f t="shared" si="3"/>
        <v>6441396.3399999999</v>
      </c>
      <c r="K19" s="34">
        <f t="shared" si="4"/>
        <v>132.42263524924445</v>
      </c>
      <c r="L19" s="2"/>
    </row>
    <row r="20" s="1" customFormat="1" ht="24">
      <c r="A20" s="58" t="s">
        <v>35</v>
      </c>
      <c r="B20" s="36">
        <v>1021</v>
      </c>
      <c r="C20" s="38" t="s">
        <v>36</v>
      </c>
      <c r="D20" s="59">
        <v>69835360.75</v>
      </c>
      <c r="E20" s="39">
        <v>28315203</v>
      </c>
      <c r="F20" s="39">
        <v>28315203</v>
      </c>
      <c r="G20" s="39">
        <v>27716468.23</v>
      </c>
      <c r="H20" s="40">
        <f t="shared" si="1"/>
        <v>97.885465380558983</v>
      </c>
      <c r="I20" s="40">
        <f t="shared" si="2"/>
        <v>97.885465380558983</v>
      </c>
      <c r="J20" s="60">
        <f>G20+G21+G25+G26-D20+G22+G23+G24</f>
        <v>29665976.160000008</v>
      </c>
      <c r="K20" s="61">
        <f>D20/(G20+G21+G22+G23+G24+G25+G26)*100</f>
        <v>70.185349180953025</v>
      </c>
      <c r="L20" s="2"/>
    </row>
    <row r="21" s="1" customFormat="1" ht="24">
      <c r="A21" s="62"/>
      <c r="B21" s="36">
        <v>1031</v>
      </c>
      <c r="C21" s="38" t="s">
        <v>37</v>
      </c>
      <c r="D21" s="63"/>
      <c r="E21" s="39">
        <v>73542200</v>
      </c>
      <c r="F21" s="39">
        <v>73542200</v>
      </c>
      <c r="G21" s="39">
        <v>70176309.310000002</v>
      </c>
      <c r="H21" s="40">
        <f t="shared" si="1"/>
        <v>95.423184661323702</v>
      </c>
      <c r="I21" s="40">
        <f t="shared" si="2"/>
        <v>95.423184661323702</v>
      </c>
      <c r="J21" s="64"/>
      <c r="K21" s="65"/>
      <c r="L21" s="2"/>
    </row>
    <row r="22" s="1" customFormat="1" ht="24">
      <c r="A22" s="62"/>
      <c r="B22" s="36">
        <v>1061</v>
      </c>
      <c r="C22" s="38" t="s">
        <v>36</v>
      </c>
      <c r="D22" s="63"/>
      <c r="E22" s="39">
        <v>444212.57000000001</v>
      </c>
      <c r="F22" s="39">
        <v>444212.57000000001</v>
      </c>
      <c r="G22" s="39">
        <v>444212.57000000001</v>
      </c>
      <c r="H22" s="40">
        <f t="shared" si="1"/>
        <v>100</v>
      </c>
      <c r="I22" s="40">
        <f t="shared" si="2"/>
        <v>100</v>
      </c>
      <c r="J22" s="64"/>
      <c r="K22" s="65"/>
      <c r="L22" s="2"/>
    </row>
    <row r="23" s="1" customFormat="1" ht="48">
      <c r="A23" s="62"/>
      <c r="B23" s="36">
        <v>1181</v>
      </c>
      <c r="C23" s="38" t="s">
        <v>38</v>
      </c>
      <c r="D23" s="63"/>
      <c r="E23" s="39">
        <v>83878</v>
      </c>
      <c r="F23" s="39">
        <v>83878</v>
      </c>
      <c r="G23" s="39">
        <v>83721</v>
      </c>
      <c r="H23" s="40">
        <f t="shared" si="1"/>
        <v>99.812823386346835</v>
      </c>
      <c r="I23" s="40">
        <f t="shared" si="2"/>
        <v>99.812823386346835</v>
      </c>
      <c r="J23" s="64"/>
      <c r="K23" s="65"/>
      <c r="L23" s="2"/>
    </row>
    <row r="24" s="1" customFormat="1" ht="48">
      <c r="A24" s="62"/>
      <c r="B24" s="36">
        <v>1182</v>
      </c>
      <c r="C24" s="38" t="s">
        <v>39</v>
      </c>
      <c r="D24" s="63"/>
      <c r="E24" s="39">
        <v>781452.5</v>
      </c>
      <c r="F24" s="39">
        <v>781452.5</v>
      </c>
      <c r="G24" s="39">
        <v>779483.05000000005</v>
      </c>
      <c r="H24" s="40">
        <f t="shared" si="1"/>
        <v>99.747975724692168</v>
      </c>
      <c r="I24" s="40">
        <f t="shared" si="2"/>
        <v>99.747975724692168</v>
      </c>
      <c r="J24" s="64"/>
      <c r="K24" s="65"/>
      <c r="L24" s="2"/>
    </row>
    <row r="25" s="1" customFormat="1" ht="36">
      <c r="A25" s="62"/>
      <c r="B25" s="36">
        <v>1200</v>
      </c>
      <c r="C25" s="38" t="s">
        <v>40</v>
      </c>
      <c r="D25" s="63"/>
      <c r="E25" s="39">
        <v>194770</v>
      </c>
      <c r="F25" s="39">
        <v>194770</v>
      </c>
      <c r="G25" s="39">
        <v>194770</v>
      </c>
      <c r="H25" s="40">
        <f t="shared" si="1"/>
        <v>100</v>
      </c>
      <c r="I25" s="40">
        <f t="shared" si="2"/>
        <v>100</v>
      </c>
      <c r="J25" s="64"/>
      <c r="K25" s="65"/>
      <c r="L25" s="2"/>
    </row>
    <row r="26" s="1" customFormat="1" ht="48">
      <c r="A26" s="57"/>
      <c r="B26" s="36">
        <v>1210</v>
      </c>
      <c r="C26" s="38" t="s">
        <v>41</v>
      </c>
      <c r="D26" s="66"/>
      <c r="E26" s="39">
        <v>106372.75</v>
      </c>
      <c r="F26" s="39">
        <v>106372.75</v>
      </c>
      <c r="G26" s="39">
        <v>106372.75</v>
      </c>
      <c r="H26" s="40">
        <f t="shared" si="1"/>
        <v>100</v>
      </c>
      <c r="I26" s="40">
        <f t="shared" si="2"/>
        <v>100</v>
      </c>
      <c r="J26" s="67"/>
      <c r="K26" s="68"/>
      <c r="L26" s="2"/>
    </row>
    <row r="27" ht="24">
      <c r="A27" s="69" t="s">
        <v>42</v>
      </c>
      <c r="B27" s="36">
        <v>1070</v>
      </c>
      <c r="C27" s="38" t="s">
        <v>43</v>
      </c>
      <c r="D27" s="39">
        <v>3431488.27</v>
      </c>
      <c r="E27" s="39">
        <v>4457371</v>
      </c>
      <c r="F27" s="39">
        <v>4457371</v>
      </c>
      <c r="G27" s="39">
        <v>4385182.6100000003</v>
      </c>
      <c r="H27" s="40">
        <f t="shared" si="1"/>
        <v>98.380471582912904</v>
      </c>
      <c r="I27" s="40">
        <f t="shared" si="2"/>
        <v>98.380471582912904</v>
      </c>
      <c r="J27" s="41">
        <f t="shared" si="3"/>
        <v>953694.34000000032</v>
      </c>
      <c r="K27" s="40">
        <f t="shared" si="4"/>
        <v>127.79244062518683</v>
      </c>
      <c r="L27" s="2"/>
    </row>
    <row r="28">
      <c r="A28" s="69" t="s">
        <v>44</v>
      </c>
      <c r="B28" s="36">
        <v>1080</v>
      </c>
      <c r="C28" s="38" t="s">
        <v>45</v>
      </c>
      <c r="D28" s="39">
        <v>4015438.8399999999</v>
      </c>
      <c r="E28" s="39">
        <v>5081632</v>
      </c>
      <c r="F28" s="39">
        <v>5081632</v>
      </c>
      <c r="G28" s="39">
        <v>5059569.54</v>
      </c>
      <c r="H28" s="40">
        <f t="shared" si="1"/>
        <v>99.565839084766466</v>
      </c>
      <c r="I28" s="40">
        <f t="shared" si="2"/>
        <v>99.565839084766466</v>
      </c>
      <c r="J28" s="41">
        <f t="shared" si="3"/>
        <v>1044130.7000000002</v>
      </c>
      <c r="K28" s="40">
        <f t="shared" si="4"/>
        <v>126.00290383205039</v>
      </c>
      <c r="L28" s="2"/>
    </row>
    <row r="29">
      <c r="A29" s="69" t="s">
        <v>46</v>
      </c>
      <c r="B29" s="36"/>
      <c r="C29" s="38" t="s">
        <v>47</v>
      </c>
      <c r="D29" s="39">
        <v>665983.40000000002</v>
      </c>
      <c r="E29" s="39">
        <v>0</v>
      </c>
      <c r="F29" s="39">
        <v>0</v>
      </c>
      <c r="G29" s="39">
        <v>0</v>
      </c>
      <c r="H29" s="40"/>
      <c r="I29" s="40"/>
      <c r="J29" s="41">
        <f t="shared" si="3"/>
        <v>-665983.40000000002</v>
      </c>
      <c r="K29" s="40">
        <f t="shared" si="4"/>
        <v>0</v>
      </c>
      <c r="L29" s="2"/>
    </row>
    <row r="30" s="1" customFormat="1" ht="24">
      <c r="A30" s="69"/>
      <c r="B30" s="36">
        <v>1160</v>
      </c>
      <c r="C30" s="38" t="s">
        <v>48</v>
      </c>
      <c r="D30" s="39">
        <v>0</v>
      </c>
      <c r="E30" s="39">
        <v>926800</v>
      </c>
      <c r="F30" s="39">
        <v>926800</v>
      </c>
      <c r="G30" s="39">
        <v>924750.26000000001</v>
      </c>
      <c r="H30" s="40">
        <f t="shared" si="1"/>
        <v>99.778836858006045</v>
      </c>
      <c r="I30" s="40">
        <f t="shared" si="2"/>
        <v>99.778836858006045</v>
      </c>
      <c r="J30" s="41">
        <f t="shared" si="3"/>
        <v>924750.26000000001</v>
      </c>
      <c r="K30" s="40"/>
      <c r="L30" s="2"/>
    </row>
    <row r="31">
      <c r="A31" s="69" t="s">
        <v>49</v>
      </c>
      <c r="B31" s="36">
        <v>1141</v>
      </c>
      <c r="C31" s="38" t="s">
        <v>50</v>
      </c>
      <c r="D31" s="39">
        <v>2518114.6600000001</v>
      </c>
      <c r="E31" s="39">
        <v>8722804</v>
      </c>
      <c r="F31" s="39">
        <v>8722804</v>
      </c>
      <c r="G31" s="39">
        <v>8698289.0199999996</v>
      </c>
      <c r="H31" s="40">
        <f t="shared" si="1"/>
        <v>99.718955280893624</v>
      </c>
      <c r="I31" s="40">
        <f t="shared" si="2"/>
        <v>99.718955280893624</v>
      </c>
      <c r="J31" s="41">
        <f t="shared" si="3"/>
        <v>6180174.3599999994</v>
      </c>
      <c r="K31" s="40">
        <f t="shared" si="4"/>
        <v>345.42863191146347</v>
      </c>
      <c r="L31" s="2"/>
    </row>
    <row r="32">
      <c r="A32" s="69" t="s">
        <v>51</v>
      </c>
      <c r="B32" s="36">
        <v>1142</v>
      </c>
      <c r="C32" s="38" t="s">
        <v>52</v>
      </c>
      <c r="D32" s="39">
        <v>126091.97</v>
      </c>
      <c r="E32" s="39">
        <v>134997</v>
      </c>
      <c r="F32" s="39">
        <v>134997</v>
      </c>
      <c r="G32" s="39">
        <v>132842.56</v>
      </c>
      <c r="H32" s="40">
        <f t="shared" si="1"/>
        <v>98.404083053697491</v>
      </c>
      <c r="I32" s="40">
        <f t="shared" si="2"/>
        <v>98.404083053697491</v>
      </c>
      <c r="J32" s="41">
        <f t="shared" si="3"/>
        <v>6750.5899999999965</v>
      </c>
      <c r="K32" s="40">
        <f t="shared" si="4"/>
        <v>105.35370333257541</v>
      </c>
      <c r="L32" s="2"/>
    </row>
    <row r="33" ht="24">
      <c r="A33" s="58" t="s">
        <v>53</v>
      </c>
      <c r="B33" s="36">
        <v>1151</v>
      </c>
      <c r="C33" s="38" t="s">
        <v>54</v>
      </c>
      <c r="D33" s="59">
        <v>843976.43000000005</v>
      </c>
      <c r="E33" s="39">
        <v>129596</v>
      </c>
      <c r="F33" s="39">
        <v>129596</v>
      </c>
      <c r="G33" s="39">
        <v>129484.27</v>
      </c>
      <c r="H33" s="40">
        <f t="shared" si="1"/>
        <v>99.913785919318499</v>
      </c>
      <c r="I33" s="40">
        <f t="shared" si="2"/>
        <v>99.913785919318499</v>
      </c>
      <c r="J33" s="60">
        <f>G33+G34+G35-D33</f>
        <v>202697.63</v>
      </c>
      <c r="K33" s="61">
        <v>125.59999999999999</v>
      </c>
      <c r="L33" s="2"/>
    </row>
    <row r="34" s="1" customFormat="1" ht="24">
      <c r="A34" s="62"/>
      <c r="B34" s="36">
        <v>1152</v>
      </c>
      <c r="C34" s="38" t="s">
        <v>55</v>
      </c>
      <c r="D34" s="63"/>
      <c r="E34" s="39">
        <v>1141900</v>
      </c>
      <c r="F34" s="39">
        <v>1141900</v>
      </c>
      <c r="G34" s="39">
        <v>563635.80000000005</v>
      </c>
      <c r="H34" s="40">
        <f t="shared" si="1"/>
        <v>49.359471057010254</v>
      </c>
      <c r="I34" s="40">
        <f t="shared" si="2"/>
        <v>49.359471057010254</v>
      </c>
      <c r="J34" s="64"/>
      <c r="K34" s="65"/>
      <c r="L34" s="2"/>
    </row>
    <row r="35" s="1" customFormat="1" ht="60">
      <c r="A35" s="70"/>
      <c r="B35" s="71">
        <v>1154</v>
      </c>
      <c r="C35" s="72" t="s">
        <v>56</v>
      </c>
      <c r="D35" s="63"/>
      <c r="E35" s="73">
        <v>353553.98999999999</v>
      </c>
      <c r="F35" s="73">
        <v>353553.98999999999</v>
      </c>
      <c r="G35" s="73">
        <v>353553.98999999999</v>
      </c>
      <c r="H35" s="74">
        <f t="shared" si="1"/>
        <v>100</v>
      </c>
      <c r="I35" s="74">
        <f t="shared" si="2"/>
        <v>100</v>
      </c>
      <c r="J35" s="75"/>
      <c r="K35" s="76"/>
      <c r="L35" s="2"/>
    </row>
    <row r="36" s="77" customFormat="1" ht="13.5">
      <c r="A36" s="54">
        <v>2000</v>
      </c>
      <c r="B36" s="55"/>
      <c r="C36" s="25" t="s">
        <v>57</v>
      </c>
      <c r="D36" s="78">
        <f t="shared" ref="D36:G36" si="5">SUM(D37:D39)</f>
        <v>0</v>
      </c>
      <c r="E36" s="78">
        <f t="shared" si="5"/>
        <v>5083512</v>
      </c>
      <c r="F36" s="78">
        <f t="shared" si="5"/>
        <v>5083512</v>
      </c>
      <c r="G36" s="78">
        <f t="shared" si="5"/>
        <v>5070147.21</v>
      </c>
      <c r="H36" s="27">
        <f t="shared" si="1"/>
        <v>99.737095338813006</v>
      </c>
      <c r="I36" s="27">
        <f t="shared" si="2"/>
        <v>99.737095338813006</v>
      </c>
      <c r="J36" s="28">
        <f t="shared" ref="J36:J39" si="6">G36-D36</f>
        <v>5070147.21</v>
      </c>
      <c r="K36" s="29" t="e">
        <f t="shared" si="4"/>
        <v>#DIV/0!</v>
      </c>
      <c r="L36" s="79"/>
    </row>
    <row r="37" s="1" customFormat="1">
      <c r="A37" s="69">
        <v>2010</v>
      </c>
      <c r="B37" s="36">
        <v>2010</v>
      </c>
      <c r="C37" s="38" t="s">
        <v>58</v>
      </c>
      <c r="D37" s="80">
        <v>0</v>
      </c>
      <c r="E37" s="39">
        <v>3399700</v>
      </c>
      <c r="F37" s="39">
        <v>3399700</v>
      </c>
      <c r="G37" s="39">
        <v>3395321.21</v>
      </c>
      <c r="H37" s="40">
        <f t="shared" si="1"/>
        <v>99.871200694178896</v>
      </c>
      <c r="I37" s="40">
        <f t="shared" si="2"/>
        <v>99.871200694178896</v>
      </c>
      <c r="J37" s="41">
        <f t="shared" si="6"/>
        <v>3395321.21</v>
      </c>
      <c r="K37" s="40"/>
      <c r="L37" s="2"/>
    </row>
    <row r="38" s="1" customFormat="1" ht="24">
      <c r="A38" s="69">
        <v>2111</v>
      </c>
      <c r="B38" s="36">
        <v>2111</v>
      </c>
      <c r="C38" s="38" t="s">
        <v>59</v>
      </c>
      <c r="D38" s="80">
        <v>0</v>
      </c>
      <c r="E38" s="39">
        <v>600000</v>
      </c>
      <c r="F38" s="39">
        <v>600000</v>
      </c>
      <c r="G38" s="39">
        <v>591018.71999999997</v>
      </c>
      <c r="H38" s="40">
        <f t="shared" si="1"/>
        <v>98.503119999999996</v>
      </c>
      <c r="I38" s="40">
        <f t="shared" si="2"/>
        <v>98.503119999999996</v>
      </c>
      <c r="J38" s="41">
        <f t="shared" si="6"/>
        <v>591018.71999999997</v>
      </c>
      <c r="K38" s="40"/>
      <c r="L38" s="2"/>
    </row>
    <row r="39" s="1" customFormat="1" ht="24">
      <c r="A39" s="81">
        <v>2144</v>
      </c>
      <c r="B39" s="71">
        <v>2144</v>
      </c>
      <c r="C39" s="38" t="s">
        <v>60</v>
      </c>
      <c r="D39" s="82">
        <v>0</v>
      </c>
      <c r="E39" s="73">
        <v>1083812</v>
      </c>
      <c r="F39" s="73">
        <v>1083812</v>
      </c>
      <c r="G39" s="73">
        <v>1083807.28</v>
      </c>
      <c r="H39" s="40">
        <f t="shared" si="1"/>
        <v>99.99956450011625</v>
      </c>
      <c r="I39" s="40">
        <f t="shared" si="2"/>
        <v>99.99956450011625</v>
      </c>
      <c r="J39" s="41">
        <f t="shared" si="6"/>
        <v>1083807.28</v>
      </c>
      <c r="K39" s="52"/>
      <c r="L39" s="2"/>
    </row>
    <row r="40" s="77" customFormat="1">
      <c r="A40" s="83">
        <v>3000</v>
      </c>
      <c r="B40" s="84"/>
      <c r="C40" s="85" t="s">
        <v>61</v>
      </c>
      <c r="D40" s="86">
        <f>SUM(D44:D49)</f>
        <v>9662955.4399999995</v>
      </c>
      <c r="E40" s="86">
        <f>SUM(E41:E49)</f>
        <v>13905874</v>
      </c>
      <c r="F40" s="86">
        <f t="shared" ref="F40:G40" si="7">SUM(F41:F49)</f>
        <v>13905874</v>
      </c>
      <c r="G40" s="86">
        <f t="shared" si="7"/>
        <v>13720397.939999998</v>
      </c>
      <c r="H40" s="87">
        <f t="shared" si="1"/>
        <v>98.66620350507992</v>
      </c>
      <c r="I40" s="87">
        <f t="shared" si="2"/>
        <v>98.66620350507992</v>
      </c>
      <c r="J40" s="88">
        <f t="shared" si="3"/>
        <v>4057442.4999999981</v>
      </c>
      <c r="K40" s="89">
        <f t="shared" si="4"/>
        <v>141.98966377516481</v>
      </c>
      <c r="L40" s="79"/>
    </row>
    <row r="41" s="77" customFormat="1" ht="24">
      <c r="A41" s="69">
        <v>3032</v>
      </c>
      <c r="B41" s="90">
        <v>3032</v>
      </c>
      <c r="C41" s="38" t="s">
        <v>62</v>
      </c>
      <c r="D41" s="39">
        <v>0</v>
      </c>
      <c r="E41" s="39">
        <v>180000</v>
      </c>
      <c r="F41" s="39">
        <v>180000</v>
      </c>
      <c r="G41" s="39">
        <v>171134.10999999999</v>
      </c>
      <c r="H41" s="40">
        <f t="shared" si="1"/>
        <v>95.074505555555547</v>
      </c>
      <c r="I41" s="40">
        <f t="shared" si="2"/>
        <v>95.074505555555547</v>
      </c>
      <c r="J41" s="35">
        <f t="shared" si="3"/>
        <v>171134.10999999999</v>
      </c>
      <c r="K41" s="34"/>
      <c r="L41" s="79"/>
    </row>
    <row r="42" s="77" customFormat="1" ht="24">
      <c r="A42" s="69">
        <v>3035</v>
      </c>
      <c r="B42" s="90">
        <v>3035</v>
      </c>
      <c r="C42" s="38" t="s">
        <v>63</v>
      </c>
      <c r="D42" s="39">
        <v>0</v>
      </c>
      <c r="E42" s="39">
        <v>50000</v>
      </c>
      <c r="F42" s="39">
        <v>50000</v>
      </c>
      <c r="G42" s="39">
        <v>14598.879999999999</v>
      </c>
      <c r="H42" s="40">
        <f t="shared" si="1"/>
        <v>29.197759999999999</v>
      </c>
      <c r="I42" s="40">
        <f t="shared" si="2"/>
        <v>29.197759999999999</v>
      </c>
      <c r="J42" s="35">
        <f t="shared" si="3"/>
        <v>14598.879999999999</v>
      </c>
      <c r="K42" s="34"/>
      <c r="L42" s="79"/>
    </row>
    <row r="43" s="77" customFormat="1" ht="24">
      <c r="A43" s="69">
        <v>3050</v>
      </c>
      <c r="B43" s="90">
        <v>3050</v>
      </c>
      <c r="C43" s="38" t="s">
        <v>64</v>
      </c>
      <c r="D43" s="39">
        <v>0</v>
      </c>
      <c r="E43" s="39">
        <v>33800</v>
      </c>
      <c r="F43" s="39">
        <v>33800</v>
      </c>
      <c r="G43" s="39">
        <v>23448.369999999999</v>
      </c>
      <c r="H43" s="40">
        <f t="shared" si="1"/>
        <v>69.373875739644959</v>
      </c>
      <c r="I43" s="40">
        <f t="shared" si="2"/>
        <v>69.373875739644959</v>
      </c>
      <c r="J43" s="35">
        <f t="shared" si="3"/>
        <v>23448.369999999999</v>
      </c>
      <c r="K43" s="34"/>
      <c r="L43" s="79"/>
    </row>
    <row r="44" ht="36">
      <c r="A44" s="57" t="s">
        <v>65</v>
      </c>
      <c r="B44" s="30">
        <v>3104</v>
      </c>
      <c r="C44" s="32" t="s">
        <v>66</v>
      </c>
      <c r="D44" s="33">
        <v>7539407.6200000001</v>
      </c>
      <c r="E44" s="33">
        <v>10351524</v>
      </c>
      <c r="F44" s="33">
        <v>10351524</v>
      </c>
      <c r="G44" s="33">
        <v>10282644.279999999</v>
      </c>
      <c r="H44" s="40">
        <f t="shared" si="1"/>
        <v>99.33459343764261</v>
      </c>
      <c r="I44" s="40">
        <f t="shared" si="2"/>
        <v>99.33459343764261</v>
      </c>
      <c r="J44" s="35">
        <f t="shared" si="3"/>
        <v>2743236.6599999992</v>
      </c>
      <c r="K44" s="34">
        <f t="shared" si="4"/>
        <v>136.38530768283357</v>
      </c>
      <c r="L44" s="2"/>
    </row>
    <row r="45" ht="24">
      <c r="A45" s="69" t="s">
        <v>67</v>
      </c>
      <c r="B45" s="36">
        <v>3121</v>
      </c>
      <c r="C45" s="38" t="s">
        <v>68</v>
      </c>
      <c r="D45" s="39">
        <v>1520397.8200000001</v>
      </c>
      <c r="E45" s="39">
        <v>1952800</v>
      </c>
      <c r="F45" s="39">
        <v>1952800</v>
      </c>
      <c r="G45" s="39">
        <v>1950804.9299999999</v>
      </c>
      <c r="H45" s="40">
        <f t="shared" si="1"/>
        <v>99.897835415813191</v>
      </c>
      <c r="I45" s="40">
        <f t="shared" si="2"/>
        <v>99.897835415813191</v>
      </c>
      <c r="J45" s="41">
        <f t="shared" si="3"/>
        <v>430407.10999999987</v>
      </c>
      <c r="K45" s="40">
        <f t="shared" si="4"/>
        <v>128.30884814081091</v>
      </c>
      <c r="L45" s="2"/>
    </row>
    <row r="46" s="1" customFormat="1" ht="48">
      <c r="A46" s="58">
        <v>3160</v>
      </c>
      <c r="B46" s="42">
        <v>3160</v>
      </c>
      <c r="C46" s="38" t="s">
        <v>69</v>
      </c>
      <c r="D46" s="45">
        <v>0</v>
      </c>
      <c r="E46" s="45">
        <v>230000</v>
      </c>
      <c r="F46" s="45">
        <v>230000</v>
      </c>
      <c r="G46" s="45">
        <v>225123.60999999999</v>
      </c>
      <c r="H46" s="40">
        <f t="shared" si="1"/>
        <v>97.879830434782605</v>
      </c>
      <c r="I46" s="40">
        <f t="shared" si="2"/>
        <v>97.879830434782605</v>
      </c>
      <c r="J46" s="41">
        <f t="shared" si="3"/>
        <v>225123.60999999999</v>
      </c>
      <c r="K46" s="40"/>
      <c r="L46" s="2"/>
    </row>
    <row r="47" s="1" customFormat="1" ht="48">
      <c r="A47" s="58">
        <v>3180</v>
      </c>
      <c r="B47" s="42">
        <v>3180</v>
      </c>
      <c r="C47" s="38" t="s">
        <v>70</v>
      </c>
      <c r="D47" s="45">
        <v>0</v>
      </c>
      <c r="E47" s="45">
        <v>160000</v>
      </c>
      <c r="F47" s="45">
        <v>160000</v>
      </c>
      <c r="G47" s="45">
        <v>152428.87</v>
      </c>
      <c r="H47" s="40">
        <f t="shared" si="1"/>
        <v>95.268043750000004</v>
      </c>
      <c r="I47" s="40">
        <f t="shared" si="2"/>
        <v>95.268043750000004</v>
      </c>
      <c r="J47" s="41">
        <f t="shared" si="3"/>
        <v>152428.87</v>
      </c>
      <c r="K47" s="46"/>
      <c r="L47" s="2"/>
    </row>
    <row r="48" s="1" customFormat="1" ht="36">
      <c r="A48" s="58">
        <v>3192</v>
      </c>
      <c r="B48" s="42">
        <v>3192</v>
      </c>
      <c r="C48" s="38" t="s">
        <v>71</v>
      </c>
      <c r="D48" s="45">
        <v>0</v>
      </c>
      <c r="E48" s="45">
        <v>90750</v>
      </c>
      <c r="F48" s="45">
        <v>90750</v>
      </c>
      <c r="G48" s="45">
        <v>90734.889999999999</v>
      </c>
      <c r="H48" s="40">
        <f t="shared" si="1"/>
        <v>99.983349862258947</v>
      </c>
      <c r="I48" s="40">
        <f t="shared" si="2"/>
        <v>99.983349862258947</v>
      </c>
      <c r="J48" s="41">
        <f t="shared" si="3"/>
        <v>90734.889999999999</v>
      </c>
      <c r="K48" s="46"/>
      <c r="L48" s="2"/>
    </row>
    <row r="49" ht="24">
      <c r="A49" s="58" t="s">
        <v>72</v>
      </c>
      <c r="B49" s="42">
        <v>3242</v>
      </c>
      <c r="C49" s="44" t="s">
        <v>73</v>
      </c>
      <c r="D49" s="45">
        <v>603150</v>
      </c>
      <c r="E49" s="45">
        <v>857000</v>
      </c>
      <c r="F49" s="45">
        <v>857000</v>
      </c>
      <c r="G49" s="45">
        <v>809480</v>
      </c>
      <c r="H49" s="40">
        <f t="shared" si="1"/>
        <v>94.455075845974335</v>
      </c>
      <c r="I49" s="40">
        <f t="shared" si="2"/>
        <v>94.455075845974335</v>
      </c>
      <c r="J49" s="41">
        <f t="shared" si="3"/>
        <v>206330</v>
      </c>
      <c r="K49" s="46">
        <f t="shared" si="4"/>
        <v>134.20873746165961</v>
      </c>
      <c r="L49" s="2"/>
    </row>
    <row r="50" s="77" customFormat="1" ht="13.5">
      <c r="A50" s="54">
        <v>4000</v>
      </c>
      <c r="B50" s="55"/>
      <c r="C50" s="25" t="s">
        <v>74</v>
      </c>
      <c r="D50" s="78">
        <f>SUM(D51:D55)</f>
        <v>10971152.41</v>
      </c>
      <c r="E50" s="78">
        <f>SUM(E51:E55)</f>
        <v>16909610</v>
      </c>
      <c r="F50" s="78">
        <f t="shared" ref="F50:G50" si="8">SUM(F51:F55)</f>
        <v>16909610</v>
      </c>
      <c r="G50" s="78">
        <f t="shared" si="8"/>
        <v>16491923.610000001</v>
      </c>
      <c r="H50" s="27">
        <f t="shared" si="1"/>
        <v>97.529887501840676</v>
      </c>
      <c r="I50" s="27">
        <f t="shared" si="2"/>
        <v>97.529887501840676</v>
      </c>
      <c r="J50" s="28">
        <f t="shared" si="3"/>
        <v>5520771.2000000011</v>
      </c>
      <c r="K50" s="29">
        <f t="shared" si="4"/>
        <v>150.32079578958289</v>
      </c>
      <c r="L50" s="79"/>
    </row>
    <row r="51">
      <c r="A51" s="30" t="s">
        <v>75</v>
      </c>
      <c r="B51" s="30">
        <v>4030</v>
      </c>
      <c r="C51" s="32" t="s">
        <v>76</v>
      </c>
      <c r="D51" s="33">
        <v>2937434.6099999999</v>
      </c>
      <c r="E51" s="33">
        <v>4525000</v>
      </c>
      <c r="F51" s="33">
        <v>4525000</v>
      </c>
      <c r="G51" s="33">
        <v>4410213.8600000003</v>
      </c>
      <c r="H51" s="34">
        <f t="shared" si="1"/>
        <v>97.463289723756915</v>
      </c>
      <c r="I51" s="34">
        <f t="shared" si="2"/>
        <v>97.463289723756915</v>
      </c>
      <c r="J51" s="35">
        <f t="shared" si="3"/>
        <v>1472779.2500000005</v>
      </c>
      <c r="K51" s="34">
        <f t="shared" si="4"/>
        <v>150.13828205694085</v>
      </c>
      <c r="L51" s="2"/>
    </row>
    <row r="52">
      <c r="A52" s="36" t="s">
        <v>77</v>
      </c>
      <c r="B52" s="36">
        <v>4040</v>
      </c>
      <c r="C52" s="38" t="s">
        <v>78</v>
      </c>
      <c r="D52" s="39">
        <v>410831.23999999999</v>
      </c>
      <c r="E52" s="39">
        <v>591200</v>
      </c>
      <c r="F52" s="39">
        <v>591200</v>
      </c>
      <c r="G52" s="39">
        <v>563788.98999999999</v>
      </c>
      <c r="H52" s="40">
        <f t="shared" si="1"/>
        <v>95.363496278755079</v>
      </c>
      <c r="I52" s="40">
        <f t="shared" si="2"/>
        <v>95.363496278755079</v>
      </c>
      <c r="J52" s="41">
        <f t="shared" si="3"/>
        <v>152957.75</v>
      </c>
      <c r="K52" s="40">
        <f t="shared" si="4"/>
        <v>137.23128504054364</v>
      </c>
      <c r="L52" s="2"/>
    </row>
    <row r="53" ht="24">
      <c r="A53" s="36" t="s">
        <v>79</v>
      </c>
      <c r="B53" s="36">
        <v>4060</v>
      </c>
      <c r="C53" s="38" t="s">
        <v>80</v>
      </c>
      <c r="D53" s="39">
        <v>6489204.4699999997</v>
      </c>
      <c r="E53" s="39">
        <v>9944910</v>
      </c>
      <c r="F53" s="39">
        <v>9944910</v>
      </c>
      <c r="G53" s="39">
        <v>9758666.1600000001</v>
      </c>
      <c r="H53" s="40">
        <f t="shared" si="1"/>
        <v>98.127244590448782</v>
      </c>
      <c r="I53" s="40">
        <f t="shared" si="2"/>
        <v>98.127244590448782</v>
      </c>
      <c r="J53" s="41">
        <f t="shared" si="3"/>
        <v>3269461.6900000004</v>
      </c>
      <c r="K53" s="40">
        <f t="shared" si="4"/>
        <v>150.38308940818445</v>
      </c>
      <c r="L53" s="2"/>
    </row>
    <row r="54" ht="24">
      <c r="A54" s="36" t="s">
        <v>81</v>
      </c>
      <c r="B54" s="36">
        <v>4081</v>
      </c>
      <c r="C54" s="38" t="s">
        <v>82</v>
      </c>
      <c r="D54" s="39">
        <v>741538.23999999999</v>
      </c>
      <c r="E54" s="39">
        <v>983500</v>
      </c>
      <c r="F54" s="39">
        <v>983500</v>
      </c>
      <c r="G54" s="39">
        <v>951342.53000000003</v>
      </c>
      <c r="H54" s="40">
        <f t="shared" si="1"/>
        <v>96.730302999491613</v>
      </c>
      <c r="I54" s="40">
        <f t="shared" si="2"/>
        <v>96.730302999491613</v>
      </c>
      <c r="J54" s="41">
        <f t="shared" si="3"/>
        <v>209804.29000000004</v>
      </c>
      <c r="K54" s="40">
        <f t="shared" si="4"/>
        <v>128.29311810001869</v>
      </c>
      <c r="L54" s="2"/>
    </row>
    <row r="55" ht="13.5">
      <c r="A55" s="42" t="s">
        <v>83</v>
      </c>
      <c r="B55" s="42">
        <v>4082</v>
      </c>
      <c r="C55" s="44" t="s">
        <v>84</v>
      </c>
      <c r="D55" s="45">
        <v>392143.84999999998</v>
      </c>
      <c r="E55" s="45">
        <v>865000</v>
      </c>
      <c r="F55" s="45">
        <v>865000</v>
      </c>
      <c r="G55" s="45">
        <v>807912.06999999995</v>
      </c>
      <c r="H55" s="46">
        <f t="shared" si="1"/>
        <v>93.400239306358372</v>
      </c>
      <c r="I55" s="46">
        <f t="shared" si="2"/>
        <v>93.400239306358372</v>
      </c>
      <c r="J55" s="47">
        <f t="shared" si="3"/>
        <v>415768.21999999997</v>
      </c>
      <c r="K55" s="46">
        <f t="shared" si="4"/>
        <v>206.024414255126</v>
      </c>
      <c r="L55" s="2"/>
    </row>
    <row r="56" s="77" customFormat="1" ht="13.5">
      <c r="A56" s="54">
        <v>5000</v>
      </c>
      <c r="B56" s="55"/>
      <c r="C56" s="25" t="s">
        <v>85</v>
      </c>
      <c r="D56" s="78">
        <f>SUM(D57:D59)</f>
        <v>1788535.0900000001</v>
      </c>
      <c r="E56" s="78">
        <f>SUM(E57:E59)</f>
        <v>2159346</v>
      </c>
      <c r="F56" s="78">
        <f t="shared" ref="F56:G56" si="9">SUM(F57:F59)</f>
        <v>2159346</v>
      </c>
      <c r="G56" s="78">
        <f t="shared" si="9"/>
        <v>2109242.7000000002</v>
      </c>
      <c r="H56" s="27">
        <f t="shared" si="1"/>
        <v>97.679700242573446</v>
      </c>
      <c r="I56" s="27">
        <f t="shared" si="2"/>
        <v>97.679700242573446</v>
      </c>
      <c r="J56" s="28">
        <f t="shared" si="3"/>
        <v>320707.6100000001</v>
      </c>
      <c r="K56" s="29">
        <f t="shared" si="4"/>
        <v>117.93130097324509</v>
      </c>
      <c r="L56" s="79"/>
    </row>
    <row r="57" ht="24">
      <c r="A57" s="30" t="s">
        <v>86</v>
      </c>
      <c r="B57" s="30">
        <v>5011</v>
      </c>
      <c r="C57" s="32" t="s">
        <v>87</v>
      </c>
      <c r="D57" s="33">
        <v>54638.599999999999</v>
      </c>
      <c r="E57" s="33">
        <v>107550</v>
      </c>
      <c r="F57" s="33">
        <v>107550</v>
      </c>
      <c r="G57" s="33">
        <v>105450.39999999999</v>
      </c>
      <c r="H57" s="34">
        <f t="shared" si="1"/>
        <v>98.047791724779159</v>
      </c>
      <c r="I57" s="34">
        <f t="shared" si="2"/>
        <v>98.047791724779159</v>
      </c>
      <c r="J57" s="35">
        <f t="shared" si="3"/>
        <v>50811.799999999996</v>
      </c>
      <c r="K57" s="34">
        <f t="shared" si="4"/>
        <v>192.99616022372462</v>
      </c>
      <c r="L57" s="2"/>
    </row>
    <row r="58" ht="24">
      <c r="A58" s="36" t="s">
        <v>88</v>
      </c>
      <c r="B58" s="36">
        <v>5012</v>
      </c>
      <c r="C58" s="38" t="s">
        <v>89</v>
      </c>
      <c r="D58" s="39">
        <v>24316</v>
      </c>
      <c r="E58" s="39">
        <v>24900</v>
      </c>
      <c r="F58" s="39">
        <v>24900</v>
      </c>
      <c r="G58" s="39">
        <v>22437.759999999998</v>
      </c>
      <c r="H58" s="40">
        <f t="shared" si="1"/>
        <v>90.111485943775094</v>
      </c>
      <c r="I58" s="40">
        <f t="shared" si="2"/>
        <v>90.111485943775094</v>
      </c>
      <c r="J58" s="41">
        <f t="shared" si="3"/>
        <v>-1878.2400000000016</v>
      </c>
      <c r="K58" s="40">
        <f t="shared" si="4"/>
        <v>92.275703240664569</v>
      </c>
      <c r="L58" s="2"/>
    </row>
    <row r="59" ht="24">
      <c r="A59" s="42" t="s">
        <v>90</v>
      </c>
      <c r="B59" s="42">
        <v>5031</v>
      </c>
      <c r="C59" s="44" t="s">
        <v>91</v>
      </c>
      <c r="D59" s="45">
        <v>1709580.49</v>
      </c>
      <c r="E59" s="45">
        <v>2026896</v>
      </c>
      <c r="F59" s="45">
        <v>2026896</v>
      </c>
      <c r="G59" s="45">
        <v>1981354.54</v>
      </c>
      <c r="H59" s="46">
        <f t="shared" si="1"/>
        <v>97.75314273647983</v>
      </c>
      <c r="I59" s="46">
        <f t="shared" si="2"/>
        <v>97.75314273647983</v>
      </c>
      <c r="J59" s="47">
        <f t="shared" si="3"/>
        <v>271774.05000000005</v>
      </c>
      <c r="K59" s="46">
        <f t="shared" si="4"/>
        <v>115.89711929854791</v>
      </c>
      <c r="L59" s="2"/>
    </row>
    <row r="60" s="77" customFormat="1" ht="13.5">
      <c r="A60" s="54">
        <v>6000</v>
      </c>
      <c r="B60" s="55"/>
      <c r="C60" s="25" t="s">
        <v>92</v>
      </c>
      <c r="D60" s="78">
        <f>SUM(D61:D66)</f>
        <v>10402327.709999999</v>
      </c>
      <c r="E60" s="78">
        <f>SUM(E61:E65)</f>
        <v>12143489.98</v>
      </c>
      <c r="F60" s="78">
        <f>SUM(F61:F65)</f>
        <v>12143489.98</v>
      </c>
      <c r="G60" s="78">
        <f>SUM(G61:G65)</f>
        <v>11456066.689999999</v>
      </c>
      <c r="H60" s="27">
        <f t="shared" si="1"/>
        <v>94.339162043760325</v>
      </c>
      <c r="I60" s="27">
        <f t="shared" si="2"/>
        <v>94.339162043760325</v>
      </c>
      <c r="J60" s="28">
        <f t="shared" si="3"/>
        <v>1053738.9800000004</v>
      </c>
      <c r="K60" s="29">
        <f t="shared" si="4"/>
        <v>110.12983833403958</v>
      </c>
      <c r="L60" s="79"/>
    </row>
    <row r="61" ht="25.5" hidden="1">
      <c r="A61" s="30" t="s">
        <v>93</v>
      </c>
      <c r="B61" s="30">
        <v>6016</v>
      </c>
      <c r="C61" s="32" t="s">
        <v>94</v>
      </c>
      <c r="D61" s="33">
        <v>0</v>
      </c>
      <c r="E61" s="33">
        <v>0</v>
      </c>
      <c r="F61" s="33">
        <v>0</v>
      </c>
      <c r="G61" s="33">
        <v>0</v>
      </c>
      <c r="H61" s="34" t="e">
        <f t="shared" si="1"/>
        <v>#DIV/0!</v>
      </c>
      <c r="I61" s="34"/>
      <c r="J61" s="35">
        <f t="shared" si="3"/>
        <v>0</v>
      </c>
      <c r="K61" s="40"/>
      <c r="L61" s="2"/>
    </row>
    <row r="62" ht="36">
      <c r="A62" s="36" t="s">
        <v>95</v>
      </c>
      <c r="B62" s="36">
        <v>6020</v>
      </c>
      <c r="C62" s="38" t="s">
        <v>96</v>
      </c>
      <c r="D62" s="39">
        <v>6772189.2699999996</v>
      </c>
      <c r="E62" s="39">
        <v>7209200</v>
      </c>
      <c r="F62" s="39">
        <v>7209200</v>
      </c>
      <c r="G62" s="39">
        <v>7206537.1600000001</v>
      </c>
      <c r="H62" s="40">
        <f t="shared" si="1"/>
        <v>99.963063307995341</v>
      </c>
      <c r="I62" s="40">
        <f t="shared" si="2"/>
        <v>99.963063307995341</v>
      </c>
      <c r="J62" s="41">
        <f t="shared" si="3"/>
        <v>434347.8900000006</v>
      </c>
      <c r="K62" s="40">
        <f t="shared" si="4"/>
        <v>106.41369980493769</v>
      </c>
      <c r="L62" s="2"/>
    </row>
    <row r="63">
      <c r="A63" s="36" t="s">
        <v>97</v>
      </c>
      <c r="B63" s="36">
        <v>6030</v>
      </c>
      <c r="C63" s="38" t="s">
        <v>98</v>
      </c>
      <c r="D63" s="39">
        <v>1951092.27</v>
      </c>
      <c r="E63" s="39">
        <v>3142789.98</v>
      </c>
      <c r="F63" s="39">
        <v>3142789.98</v>
      </c>
      <c r="G63" s="39">
        <v>2992269.3900000001</v>
      </c>
      <c r="H63" s="40">
        <f t="shared" si="1"/>
        <v>95.210606150653447</v>
      </c>
      <c r="I63" s="40">
        <f t="shared" si="2"/>
        <v>95.210606150653447</v>
      </c>
      <c r="J63" s="41">
        <f t="shared" si="3"/>
        <v>1041177.1200000001</v>
      </c>
      <c r="K63" s="40">
        <f t="shared" si="4"/>
        <v>153.36380734059287</v>
      </c>
      <c r="L63" s="2"/>
    </row>
    <row r="64">
      <c r="A64" s="36" t="s">
        <v>99</v>
      </c>
      <c r="B64" s="36">
        <v>6040</v>
      </c>
      <c r="C64" s="38" t="s">
        <v>100</v>
      </c>
      <c r="D64" s="39">
        <v>349046.16999999998</v>
      </c>
      <c r="E64" s="39">
        <v>291500</v>
      </c>
      <c r="F64" s="39">
        <v>291500</v>
      </c>
      <c r="G64" s="39">
        <v>290897.53000000003</v>
      </c>
      <c r="H64" s="40">
        <f t="shared" si="1"/>
        <v>99.793320754716987</v>
      </c>
      <c r="I64" s="40">
        <f t="shared" si="2"/>
        <v>99.793320754716987</v>
      </c>
      <c r="J64" s="41">
        <f t="shared" si="3"/>
        <v>-58148.639999999956</v>
      </c>
      <c r="K64" s="40"/>
      <c r="L64" s="2"/>
    </row>
    <row r="65" ht="64.5">
      <c r="A65" s="36" t="s">
        <v>101</v>
      </c>
      <c r="B65" s="36">
        <v>6071</v>
      </c>
      <c r="C65" s="38" t="s">
        <v>102</v>
      </c>
      <c r="D65" s="39">
        <v>1330000</v>
      </c>
      <c r="E65" s="39">
        <v>1500000</v>
      </c>
      <c r="F65" s="39">
        <v>1500000</v>
      </c>
      <c r="G65" s="39">
        <v>966362.60999999999</v>
      </c>
      <c r="H65" s="40">
        <f t="shared" si="1"/>
        <v>64.424173999999994</v>
      </c>
      <c r="I65" s="40">
        <f t="shared" si="2"/>
        <v>64.424173999999994</v>
      </c>
      <c r="J65" s="41">
        <f t="shared" si="3"/>
        <v>-363637.39000000001</v>
      </c>
      <c r="K65" s="40">
        <f t="shared" si="4"/>
        <v>72.658842857142858</v>
      </c>
      <c r="L65" s="2"/>
    </row>
    <row r="66" ht="26.25" hidden="1">
      <c r="A66" s="42" t="s">
        <v>103</v>
      </c>
      <c r="B66" s="42">
        <v>6090</v>
      </c>
      <c r="C66" s="44" t="s">
        <v>104</v>
      </c>
      <c r="D66" s="45">
        <v>0</v>
      </c>
      <c r="E66" s="45">
        <v>0</v>
      </c>
      <c r="F66" s="45">
        <v>0</v>
      </c>
      <c r="G66" s="45">
        <v>0</v>
      </c>
      <c r="H66" s="46" t="e">
        <f t="shared" si="1"/>
        <v>#DIV/0!</v>
      </c>
      <c r="I66" s="46" t="e">
        <f t="shared" si="2"/>
        <v>#DIV/0!</v>
      </c>
      <c r="J66" s="47">
        <f t="shared" si="3"/>
        <v>0</v>
      </c>
      <c r="K66" s="46"/>
      <c r="L66" s="2"/>
    </row>
    <row r="67" s="77" customFormat="1" ht="13.5">
      <c r="A67" s="54">
        <v>7000</v>
      </c>
      <c r="B67" s="55"/>
      <c r="C67" s="25" t="s">
        <v>105</v>
      </c>
      <c r="D67" s="78">
        <f>SUM(D68:D75)</f>
        <v>1704446.8599999999</v>
      </c>
      <c r="E67" s="78">
        <f>SUM(E68:E76)</f>
        <v>3298576</v>
      </c>
      <c r="F67" s="78">
        <f>SUM(F68:F76)</f>
        <v>3298576</v>
      </c>
      <c r="G67" s="78">
        <f>SUM(G68:G76)</f>
        <v>2684709.79</v>
      </c>
      <c r="H67" s="27">
        <f t="shared" si="1"/>
        <v>81.389963123481166</v>
      </c>
      <c r="I67" s="27">
        <f t="shared" si="2"/>
        <v>81.389963123481166</v>
      </c>
      <c r="J67" s="28">
        <f t="shared" si="3"/>
        <v>980262.93000000017</v>
      </c>
      <c r="K67" s="29">
        <f t="shared" si="4"/>
        <v>157.51208518169938</v>
      </c>
      <c r="L67" s="79"/>
    </row>
    <row r="68" hidden="1">
      <c r="A68" s="30" t="s">
        <v>106</v>
      </c>
      <c r="B68" s="30">
        <v>7110</v>
      </c>
      <c r="C68" s="32" t="s">
        <v>107</v>
      </c>
      <c r="D68" s="33">
        <v>0</v>
      </c>
      <c r="E68" s="33">
        <v>0</v>
      </c>
      <c r="F68" s="33">
        <v>0</v>
      </c>
      <c r="G68" s="33">
        <v>0</v>
      </c>
      <c r="H68" s="34" t="e">
        <f t="shared" si="1"/>
        <v>#DIV/0!</v>
      </c>
      <c r="I68" s="34" t="e">
        <f t="shared" si="2"/>
        <v>#DIV/0!</v>
      </c>
      <c r="J68" s="35">
        <f t="shared" si="3"/>
        <v>0</v>
      </c>
      <c r="K68" s="34"/>
      <c r="L68" s="2"/>
    </row>
    <row r="69" ht="25.5">
      <c r="A69" s="57">
        <v>7350</v>
      </c>
      <c r="B69" s="91">
        <v>7350</v>
      </c>
      <c r="C69" s="32" t="s">
        <v>108</v>
      </c>
      <c r="D69" s="33">
        <v>0</v>
      </c>
      <c r="E69" s="33">
        <v>323629</v>
      </c>
      <c r="F69" s="33">
        <v>323629</v>
      </c>
      <c r="G69" s="33">
        <v>323628.92999999999</v>
      </c>
      <c r="H69" s="34">
        <f t="shared" si="1"/>
        <v>99.999978370294372</v>
      </c>
      <c r="I69" s="34">
        <f t="shared" si="2"/>
        <v>99.999978370294372</v>
      </c>
      <c r="J69" s="35">
        <f t="shared" si="3"/>
        <v>323628.92999999999</v>
      </c>
      <c r="K69" s="34"/>
      <c r="L69" s="2"/>
    </row>
    <row r="70" s="1" customFormat="1">
      <c r="A70" s="57"/>
      <c r="B70" s="91">
        <v>7390</v>
      </c>
      <c r="C70" s="32" t="s">
        <v>109</v>
      </c>
      <c r="D70" s="33"/>
      <c r="E70" s="33">
        <v>222900</v>
      </c>
      <c r="F70" s="33">
        <v>222900</v>
      </c>
      <c r="G70" s="33">
        <v>107484</v>
      </c>
      <c r="H70" s="34">
        <f t="shared" si="1"/>
        <v>48.220726783310901</v>
      </c>
      <c r="I70" s="34">
        <f t="shared" si="2"/>
        <v>48.220726783310901</v>
      </c>
      <c r="J70" s="35"/>
      <c r="K70" s="34"/>
      <c r="L70" s="2"/>
    </row>
    <row r="71">
      <c r="A71" s="36" t="s">
        <v>110</v>
      </c>
      <c r="B71" s="36">
        <v>7412</v>
      </c>
      <c r="C71" s="38" t="s">
        <v>111</v>
      </c>
      <c r="D71" s="39">
        <v>108032</v>
      </c>
      <c r="E71" s="39">
        <v>150400</v>
      </c>
      <c r="F71" s="39">
        <v>150400</v>
      </c>
      <c r="G71" s="39">
        <v>149959</v>
      </c>
      <c r="H71" s="40">
        <f t="shared" si="1"/>
        <v>99.706781914893611</v>
      </c>
      <c r="I71" s="40">
        <f t="shared" si="2"/>
        <v>99.706781914893611</v>
      </c>
      <c r="J71" s="41">
        <f t="shared" si="3"/>
        <v>41927</v>
      </c>
      <c r="K71" s="40">
        <f t="shared" si="4"/>
        <v>138.80979709715641</v>
      </c>
      <c r="L71" s="2"/>
    </row>
    <row r="72" ht="25.5">
      <c r="A72" s="36" t="s">
        <v>112</v>
      </c>
      <c r="B72" s="36">
        <v>7442</v>
      </c>
      <c r="C72" s="38" t="s">
        <v>113</v>
      </c>
      <c r="D72" s="39">
        <v>1528556.46</v>
      </c>
      <c r="E72" s="39">
        <v>1734235</v>
      </c>
      <c r="F72" s="39">
        <v>1734235</v>
      </c>
      <c r="G72" s="39">
        <v>1731831.8600000001</v>
      </c>
      <c r="H72" s="40">
        <f t="shared" si="1"/>
        <v>99.861429391057158</v>
      </c>
      <c r="I72" s="40">
        <f t="shared" si="2"/>
        <v>99.861429391057158</v>
      </c>
      <c r="J72" s="41">
        <f t="shared" si="3"/>
        <v>203275.40000000014</v>
      </c>
      <c r="K72" s="40">
        <f t="shared" si="4"/>
        <v>113.29852088028206</v>
      </c>
      <c r="L72" s="2"/>
    </row>
    <row r="73" s="1" customFormat="1" ht="38.25">
      <c r="A73" s="69">
        <v>7540</v>
      </c>
      <c r="B73" s="36">
        <v>7540</v>
      </c>
      <c r="C73" s="38" t="s">
        <v>114</v>
      </c>
      <c r="D73" s="39"/>
      <c r="E73" s="39">
        <v>766801</v>
      </c>
      <c r="F73" s="39">
        <v>766801</v>
      </c>
      <c r="G73" s="39">
        <v>273195</v>
      </c>
      <c r="H73" s="40">
        <f t="shared" si="1"/>
        <v>35.62788780922299</v>
      </c>
      <c r="I73" s="40">
        <f t="shared" si="2"/>
        <v>35.62788780922299</v>
      </c>
      <c r="J73" s="41">
        <f t="shared" si="3"/>
        <v>273195</v>
      </c>
      <c r="K73" s="40"/>
      <c r="L73" s="2"/>
    </row>
    <row r="74">
      <c r="A74" s="36" t="s">
        <v>115</v>
      </c>
      <c r="B74" s="36">
        <v>7640</v>
      </c>
      <c r="C74" s="38" t="s">
        <v>116</v>
      </c>
      <c r="D74" s="39">
        <v>40000</v>
      </c>
      <c r="E74" s="39">
        <v>0</v>
      </c>
      <c r="F74" s="39">
        <v>0</v>
      </c>
      <c r="G74" s="39">
        <v>0</v>
      </c>
      <c r="H74" s="40" t="e">
        <f t="shared" si="1"/>
        <v>#DIV/0!</v>
      </c>
      <c r="I74" s="40" t="e">
        <f t="shared" si="2"/>
        <v>#DIV/0!</v>
      </c>
      <c r="J74" s="41">
        <f t="shared" si="3"/>
        <v>-40000</v>
      </c>
      <c r="K74" s="40"/>
      <c r="L74" s="2"/>
    </row>
    <row r="75" ht="25.5">
      <c r="A75" s="42" t="s">
        <v>117</v>
      </c>
      <c r="B75" s="42">
        <v>7680</v>
      </c>
      <c r="C75" s="44" t="s">
        <v>118</v>
      </c>
      <c r="D75" s="45">
        <v>27858.400000000001</v>
      </c>
      <c r="E75" s="45">
        <v>60648</v>
      </c>
      <c r="F75" s="45">
        <v>60648</v>
      </c>
      <c r="G75" s="45">
        <v>58648</v>
      </c>
      <c r="H75" s="46">
        <f t="shared" si="1"/>
        <v>96.702282020841579</v>
      </c>
      <c r="I75" s="46">
        <f t="shared" si="2"/>
        <v>96.702282020841579</v>
      </c>
      <c r="J75" s="47">
        <f t="shared" si="3"/>
        <v>30789.599999999999</v>
      </c>
      <c r="K75" s="46">
        <f t="shared" si="4"/>
        <v>210.52178158113887</v>
      </c>
      <c r="L75" s="2"/>
    </row>
    <row r="76" s="1" customFormat="1" ht="39">
      <c r="A76" s="92">
        <v>7700</v>
      </c>
      <c r="B76" s="48">
        <v>7700</v>
      </c>
      <c r="C76" s="50" t="s">
        <v>119</v>
      </c>
      <c r="D76" s="51"/>
      <c r="E76" s="51">
        <v>39963</v>
      </c>
      <c r="F76" s="51">
        <v>39963</v>
      </c>
      <c r="G76" s="51">
        <v>39963</v>
      </c>
      <c r="H76" s="52">
        <f t="shared" si="1"/>
        <v>100</v>
      </c>
      <c r="I76" s="52">
        <f t="shared" si="2"/>
        <v>100</v>
      </c>
      <c r="J76" s="47">
        <f t="shared" si="3"/>
        <v>39963</v>
      </c>
      <c r="K76" s="52"/>
      <c r="L76" s="2"/>
    </row>
    <row r="77" s="77" customFormat="1" ht="13.5">
      <c r="A77" s="54">
        <v>8000</v>
      </c>
      <c r="B77" s="55"/>
      <c r="C77" s="25" t="s">
        <v>120</v>
      </c>
      <c r="D77" s="78">
        <f>SUM(D78:D82)</f>
        <v>2692016.5100000002</v>
      </c>
      <c r="E77" s="78">
        <f>SUM(E78:E82)</f>
        <v>3385806</v>
      </c>
      <c r="F77" s="78">
        <f>SUM(F78:F82)</f>
        <v>3385806</v>
      </c>
      <c r="G77" s="78">
        <f>SUM(G78:G82)</f>
        <v>3355318.8600000003</v>
      </c>
      <c r="H77" s="27">
        <f t="shared" ref="H77:H132" si="10">G77/E77*100</f>
        <v>99.09956034102369</v>
      </c>
      <c r="I77" s="27">
        <f t="shared" ref="I77:I88" si="11">G77/F77*100</f>
        <v>99.09956034102369</v>
      </c>
      <c r="J77" s="28">
        <f t="shared" ref="J77:J132" si="12">G77-D77</f>
        <v>663302.35000000009</v>
      </c>
      <c r="K77" s="29">
        <f t="shared" ref="K77:K132" si="13">G77/D77*100</f>
        <v>124.63960928679445</v>
      </c>
      <c r="L77" s="79"/>
    </row>
    <row r="78" ht="25.5">
      <c r="A78" s="30" t="s">
        <v>121</v>
      </c>
      <c r="B78" s="30">
        <v>8110</v>
      </c>
      <c r="C78" s="32" t="s">
        <v>122</v>
      </c>
      <c r="D78" s="33">
        <v>49208.639999999999</v>
      </c>
      <c r="E78" s="33">
        <v>49350</v>
      </c>
      <c r="F78" s="33">
        <v>49350</v>
      </c>
      <c r="G78" s="33">
        <v>49350</v>
      </c>
      <c r="H78" s="34">
        <f t="shared" si="10"/>
        <v>100</v>
      </c>
      <c r="I78" s="34">
        <f t="shared" si="11"/>
        <v>100</v>
      </c>
      <c r="J78" s="35">
        <f t="shared" si="12"/>
        <v>141.36000000000058</v>
      </c>
      <c r="K78" s="40"/>
      <c r="L78" s="2"/>
    </row>
    <row r="79">
      <c r="A79" s="36" t="s">
        <v>123</v>
      </c>
      <c r="B79" s="36">
        <v>8130</v>
      </c>
      <c r="C79" s="38" t="s">
        <v>124</v>
      </c>
      <c r="D79" s="39">
        <v>2642807.8700000001</v>
      </c>
      <c r="E79" s="39">
        <v>3204300</v>
      </c>
      <c r="F79" s="39">
        <v>3204300</v>
      </c>
      <c r="G79" s="39">
        <v>3181821.9100000001</v>
      </c>
      <c r="H79" s="40">
        <f t="shared" si="10"/>
        <v>99.298502325000783</v>
      </c>
      <c r="I79" s="40">
        <f t="shared" si="11"/>
        <v>99.298502325000783</v>
      </c>
      <c r="J79" s="35">
        <f t="shared" si="12"/>
        <v>539014.04000000004</v>
      </c>
      <c r="K79" s="40">
        <f t="shared" si="13"/>
        <v>120.3955060872435</v>
      </c>
      <c r="L79" s="2"/>
    </row>
    <row r="80" s="1" customFormat="1">
      <c r="A80" s="58">
        <v>8230</v>
      </c>
      <c r="B80" s="42">
        <v>8230</v>
      </c>
      <c r="C80" s="38" t="s">
        <v>125</v>
      </c>
      <c r="D80" s="45">
        <v>0</v>
      </c>
      <c r="E80" s="45">
        <v>78156</v>
      </c>
      <c r="F80" s="45">
        <v>78156</v>
      </c>
      <c r="G80" s="45">
        <v>76146.949999999997</v>
      </c>
      <c r="H80" s="46">
        <f t="shared" si="10"/>
        <v>97.429435999795274</v>
      </c>
      <c r="I80" s="46">
        <f t="shared" si="11"/>
        <v>97.429435999795274</v>
      </c>
      <c r="J80" s="35">
        <f t="shared" si="12"/>
        <v>76146.949999999997</v>
      </c>
      <c r="K80" s="40"/>
      <c r="L80" s="2"/>
    </row>
    <row r="81" s="1" customFormat="1" ht="25.5">
      <c r="A81" s="58">
        <v>8330</v>
      </c>
      <c r="B81" s="42">
        <v>8330</v>
      </c>
      <c r="C81" s="38" t="s">
        <v>126</v>
      </c>
      <c r="D81" s="45">
        <v>0</v>
      </c>
      <c r="E81" s="45">
        <v>48000</v>
      </c>
      <c r="F81" s="45">
        <v>48000</v>
      </c>
      <c r="G81" s="45">
        <v>48000</v>
      </c>
      <c r="H81" s="46">
        <f t="shared" si="10"/>
        <v>100</v>
      </c>
      <c r="I81" s="46">
        <f t="shared" si="11"/>
        <v>100</v>
      </c>
      <c r="J81" s="35">
        <f t="shared" si="12"/>
        <v>48000</v>
      </c>
      <c r="K81" s="40"/>
      <c r="L81" s="2"/>
    </row>
    <row r="82" ht="13.5">
      <c r="A82" s="42" t="s">
        <v>127</v>
      </c>
      <c r="B82" s="42">
        <v>8710</v>
      </c>
      <c r="C82" s="44" t="s">
        <v>128</v>
      </c>
      <c r="D82" s="45">
        <v>0</v>
      </c>
      <c r="E82" s="45">
        <v>6000</v>
      </c>
      <c r="F82" s="45">
        <v>6000</v>
      </c>
      <c r="G82" s="45">
        <v>0</v>
      </c>
      <c r="H82" s="46">
        <f t="shared" si="10"/>
        <v>0</v>
      </c>
      <c r="I82" s="46">
        <f t="shared" si="11"/>
        <v>0</v>
      </c>
      <c r="J82" s="35">
        <f t="shared" si="12"/>
        <v>0</v>
      </c>
      <c r="K82" s="40"/>
      <c r="L82" s="2"/>
    </row>
    <row r="83" s="77" customFormat="1" ht="13.5">
      <c r="A83" s="54">
        <v>9000</v>
      </c>
      <c r="B83" s="55"/>
      <c r="C83" s="25" t="s">
        <v>129</v>
      </c>
      <c r="D83" s="78">
        <f>SUM(D84:D87)</f>
        <v>14289680.5</v>
      </c>
      <c r="E83" s="78">
        <f t="shared" ref="E83:F83" si="14">SUM(E84:E87)</f>
        <v>3442382.46</v>
      </c>
      <c r="F83" s="78">
        <f t="shared" si="14"/>
        <v>3442382.46</v>
      </c>
      <c r="G83" s="78">
        <f>SUM(G84:G87)</f>
        <v>3380225.73</v>
      </c>
      <c r="H83" s="27">
        <f t="shared" si="10"/>
        <v>98.194368849996977</v>
      </c>
      <c r="I83" s="27">
        <f t="shared" si="11"/>
        <v>98.194368849996977</v>
      </c>
      <c r="J83" s="28">
        <f t="shared" si="12"/>
        <v>-10909454.77</v>
      </c>
      <c r="K83" s="29">
        <f t="shared" si="13"/>
        <v>23.655012650562764</v>
      </c>
      <c r="L83" s="79"/>
    </row>
    <row r="84" ht="38.25">
      <c r="A84" s="30" t="s">
        <v>130</v>
      </c>
      <c r="B84" s="30">
        <v>9410</v>
      </c>
      <c r="C84" s="32" t="s">
        <v>131</v>
      </c>
      <c r="D84" s="33">
        <v>4634500</v>
      </c>
      <c r="E84" s="33">
        <v>0</v>
      </c>
      <c r="F84" s="33">
        <v>0</v>
      </c>
      <c r="G84" s="33">
        <v>0</v>
      </c>
      <c r="H84" s="34"/>
      <c r="I84" s="34"/>
      <c r="J84" s="35">
        <f t="shared" si="12"/>
        <v>-4634500</v>
      </c>
      <c r="K84" s="34">
        <f t="shared" si="13"/>
        <v>0</v>
      </c>
      <c r="L84" s="2"/>
    </row>
    <row r="85" s="1" customFormat="1" ht="38.25">
      <c r="A85" s="57">
        <v>9430</v>
      </c>
      <c r="B85" s="30">
        <v>9430</v>
      </c>
      <c r="C85" s="32" t="s">
        <v>132</v>
      </c>
      <c r="D85" s="33">
        <v>659700</v>
      </c>
      <c r="E85" s="33"/>
      <c r="F85" s="33"/>
      <c r="G85" s="33"/>
      <c r="H85" s="40"/>
      <c r="I85" s="40"/>
      <c r="J85" s="41">
        <f t="shared" si="12"/>
        <v>-659700</v>
      </c>
      <c r="K85" s="40">
        <f t="shared" si="13"/>
        <v>0</v>
      </c>
      <c r="L85" s="2"/>
    </row>
    <row r="86">
      <c r="A86" s="36" t="s">
        <v>133</v>
      </c>
      <c r="B86" s="36">
        <v>9770</v>
      </c>
      <c r="C86" s="38" t="s">
        <v>134</v>
      </c>
      <c r="D86" s="39">
        <v>8875480.5</v>
      </c>
      <c r="E86" s="39">
        <v>3292382.46</v>
      </c>
      <c r="F86" s="39">
        <v>3292382.46</v>
      </c>
      <c r="G86" s="39">
        <v>3230225.73</v>
      </c>
      <c r="H86" s="40">
        <f t="shared" si="10"/>
        <v>98.112104812999164</v>
      </c>
      <c r="I86" s="40">
        <f t="shared" si="11"/>
        <v>98.112104812999164</v>
      </c>
      <c r="J86" s="41">
        <f t="shared" si="12"/>
        <v>-5645254.7699999996</v>
      </c>
      <c r="K86" s="40">
        <f t="shared" si="13"/>
        <v>36.39493918103927</v>
      </c>
      <c r="L86" s="2"/>
    </row>
    <row r="87" s="1" customFormat="1" ht="39">
      <c r="A87" s="81">
        <v>9800</v>
      </c>
      <c r="B87" s="71">
        <v>9800</v>
      </c>
      <c r="C87" s="32" t="s">
        <v>135</v>
      </c>
      <c r="D87" s="73">
        <v>120000</v>
      </c>
      <c r="E87" s="73">
        <v>150000</v>
      </c>
      <c r="F87" s="73">
        <v>150000</v>
      </c>
      <c r="G87" s="73">
        <v>150000</v>
      </c>
      <c r="H87" s="74">
        <f t="shared" si="10"/>
        <v>100</v>
      </c>
      <c r="I87" s="74">
        <f t="shared" si="11"/>
        <v>100</v>
      </c>
      <c r="J87" s="41">
        <f t="shared" si="12"/>
        <v>30000</v>
      </c>
      <c r="K87" s="40">
        <f t="shared" si="13"/>
        <v>125</v>
      </c>
      <c r="L87" s="2"/>
    </row>
    <row r="88" ht="16.5">
      <c r="A88" s="93" t="s">
        <v>136</v>
      </c>
      <c r="B88" s="94"/>
      <c r="C88" s="95" t="s">
        <v>137</v>
      </c>
      <c r="D88" s="96">
        <f>D13+D18+D40+D50+D56+D60+D67+D77+D83</f>
        <v>172667783.58000004</v>
      </c>
      <c r="E88" s="96">
        <f>E13+E18+E40+E50+E56+E60+E67+E77+E83+E36</f>
        <v>237880069.27000001</v>
      </c>
      <c r="F88" s="96">
        <f>F13+F18+F40+F50+F56+F60+F67+F77+F83+F36</f>
        <v>237880069.27000001</v>
      </c>
      <c r="G88" s="96">
        <f>G13+G18+G40+G50+G56+G60+G67+G77+G83+G36</f>
        <v>230181824.93000004</v>
      </c>
      <c r="H88" s="97">
        <f t="shared" si="10"/>
        <v>96.76381280549306</v>
      </c>
      <c r="I88" s="97">
        <f t="shared" si="11"/>
        <v>96.76381280549306</v>
      </c>
      <c r="J88" s="98">
        <f t="shared" si="12"/>
        <v>57514041.349999994</v>
      </c>
      <c r="K88" s="99">
        <f t="shared" si="13"/>
        <v>133.3090748937266</v>
      </c>
      <c r="L88" s="2"/>
    </row>
    <row r="89" s="1" customFormat="1" ht="15">
      <c r="A89" s="100"/>
      <c r="B89" s="101"/>
      <c r="C89" s="102" t="s">
        <v>138</v>
      </c>
      <c r="D89" s="103"/>
      <c r="E89" s="103"/>
      <c r="F89" s="103"/>
      <c r="G89" s="103"/>
      <c r="H89" s="104"/>
      <c r="I89" s="104"/>
      <c r="J89" s="105"/>
      <c r="K89" s="106"/>
      <c r="L89" s="2"/>
    </row>
    <row r="90" s="1" customFormat="1" ht="26.25">
      <c r="A90" s="107">
        <v>8831</v>
      </c>
      <c r="B90" s="108">
        <v>8831</v>
      </c>
      <c r="C90" s="109" t="s">
        <v>139</v>
      </c>
      <c r="D90" s="110">
        <v>248500</v>
      </c>
      <c r="E90" s="110">
        <v>202500</v>
      </c>
      <c r="F90" s="110">
        <v>202500</v>
      </c>
      <c r="G90" s="110">
        <v>202500</v>
      </c>
      <c r="H90" s="111">
        <f t="shared" si="10"/>
        <v>100</v>
      </c>
      <c r="I90" s="111"/>
      <c r="J90" s="112">
        <f t="shared" si="12"/>
        <v>-46000</v>
      </c>
      <c r="K90" s="113"/>
      <c r="L90" s="2"/>
    </row>
    <row r="91" s="1" customFormat="1" ht="15.75" customHeight="1">
      <c r="A91" s="114" t="s">
        <v>140</v>
      </c>
      <c r="B91" s="115"/>
      <c r="C91" s="116"/>
      <c r="D91" s="117"/>
      <c r="E91" s="117"/>
      <c r="F91" s="117"/>
      <c r="G91" s="118"/>
      <c r="H91" s="119"/>
      <c r="I91" s="119"/>
      <c r="J91" s="120"/>
      <c r="K91" s="121"/>
      <c r="L91" s="2"/>
    </row>
    <row r="92" s="1" customFormat="1">
      <c r="A92" s="122">
        <v>200000</v>
      </c>
      <c r="B92" s="122"/>
      <c r="C92" s="123" t="s">
        <v>141</v>
      </c>
      <c r="D92" s="124"/>
      <c r="E92" s="124">
        <f>E93</f>
        <v>-4516417.2300000004</v>
      </c>
      <c r="F92" s="124"/>
      <c r="G92" s="124">
        <f>G93</f>
        <v>-591783.43999999948</v>
      </c>
      <c r="H92" s="125">
        <f t="shared" si="10"/>
        <v>13.102940004504399</v>
      </c>
      <c r="I92" s="125"/>
      <c r="J92" s="126"/>
      <c r="K92" s="126"/>
      <c r="L92" s="2"/>
    </row>
    <row r="93" s="1" customFormat="1">
      <c r="A93" s="127">
        <v>208000</v>
      </c>
      <c r="B93" s="127"/>
      <c r="C93" s="128" t="s">
        <v>142</v>
      </c>
      <c r="D93" s="129"/>
      <c r="E93" s="129">
        <f>E94+E95</f>
        <v>-4516417.2300000004</v>
      </c>
      <c r="F93" s="129"/>
      <c r="G93" s="129">
        <f>G94+G95</f>
        <v>-591783.43999999948</v>
      </c>
      <c r="H93" s="130">
        <f t="shared" si="10"/>
        <v>13.102940004504399</v>
      </c>
      <c r="I93" s="130"/>
      <c r="J93" s="131"/>
      <c r="K93" s="131"/>
      <c r="L93" s="2"/>
    </row>
    <row r="94" s="1" customFormat="1">
      <c r="A94" s="132">
        <v>208100</v>
      </c>
      <c r="B94" s="132"/>
      <c r="C94" s="133" t="s">
        <v>143</v>
      </c>
      <c r="D94" s="134"/>
      <c r="E94" s="134">
        <v>8870764.7699999996</v>
      </c>
      <c r="F94" s="134"/>
      <c r="G94" s="131">
        <v>8852160.8499999996</v>
      </c>
      <c r="H94" s="135">
        <f t="shared" si="10"/>
        <v>99.790278285104378</v>
      </c>
      <c r="I94" s="130"/>
      <c r="J94" s="131"/>
      <c r="K94" s="131"/>
      <c r="L94" s="2"/>
    </row>
    <row r="95" s="1" customFormat="1" ht="25.5">
      <c r="A95" s="132">
        <v>208400</v>
      </c>
      <c r="B95" s="132"/>
      <c r="C95" s="133" t="s">
        <v>144</v>
      </c>
      <c r="D95" s="134"/>
      <c r="E95" s="134">
        <v>-13387182</v>
      </c>
      <c r="F95" s="134"/>
      <c r="G95" s="134">
        <v>-9443944.2899999991</v>
      </c>
      <c r="H95" s="135">
        <f t="shared" si="10"/>
        <v>70.544676915574911</v>
      </c>
      <c r="I95" s="130"/>
      <c r="J95" s="131"/>
      <c r="K95" s="131"/>
      <c r="L95" s="2"/>
    </row>
    <row r="96" s="1" customFormat="1">
      <c r="A96" s="127">
        <v>600000</v>
      </c>
      <c r="B96" s="127"/>
      <c r="C96" s="128" t="s">
        <v>145</v>
      </c>
      <c r="D96" s="129"/>
      <c r="E96" s="129">
        <f>E97</f>
        <v>-4516417.2300000004</v>
      </c>
      <c r="F96" s="129"/>
      <c r="G96" s="129">
        <f>G97</f>
        <v>-591783.43999999948</v>
      </c>
      <c r="H96" s="130">
        <f t="shared" si="10"/>
        <v>13.102940004504399</v>
      </c>
      <c r="I96" s="130"/>
      <c r="J96" s="131"/>
      <c r="K96" s="131"/>
      <c r="L96" s="2"/>
    </row>
    <row r="97" s="1" customFormat="1">
      <c r="A97" s="127">
        <v>602000</v>
      </c>
      <c r="B97" s="127"/>
      <c r="C97" s="128" t="s">
        <v>146</v>
      </c>
      <c r="D97" s="129"/>
      <c r="E97" s="129">
        <f>E98+E99</f>
        <v>-4516417.2300000004</v>
      </c>
      <c r="F97" s="129"/>
      <c r="G97" s="129">
        <f>G98+G99</f>
        <v>-591783.43999999948</v>
      </c>
      <c r="H97" s="130">
        <f t="shared" si="10"/>
        <v>13.102940004504399</v>
      </c>
      <c r="I97" s="130"/>
      <c r="J97" s="131"/>
      <c r="K97" s="131"/>
      <c r="L97" s="2"/>
    </row>
    <row r="98" s="1" customFormat="1">
      <c r="A98" s="132">
        <v>602100</v>
      </c>
      <c r="B98" s="132"/>
      <c r="C98" s="133" t="s">
        <v>147</v>
      </c>
      <c r="D98" s="134"/>
      <c r="E98" s="134">
        <v>8870764.7699999996</v>
      </c>
      <c r="F98" s="134"/>
      <c r="G98" s="131">
        <v>8852160.8499999996</v>
      </c>
      <c r="H98" s="135">
        <f t="shared" si="10"/>
        <v>99.790278285104378</v>
      </c>
      <c r="I98" s="130"/>
      <c r="J98" s="131"/>
      <c r="K98" s="131"/>
      <c r="L98" s="2"/>
    </row>
    <row r="99" s="1" customFormat="1" ht="26.25">
      <c r="A99" s="132">
        <v>602400</v>
      </c>
      <c r="B99" s="132"/>
      <c r="C99" s="133" t="s">
        <v>144</v>
      </c>
      <c r="D99" s="134"/>
      <c r="E99" s="134">
        <v>-13387182</v>
      </c>
      <c r="F99" s="134"/>
      <c r="G99" s="134">
        <v>-9443944.2899999991</v>
      </c>
      <c r="H99" s="135">
        <f t="shared" si="10"/>
        <v>70.544676915574911</v>
      </c>
      <c r="I99" s="130"/>
      <c r="J99" s="131"/>
      <c r="K99" s="131"/>
      <c r="L99" s="2"/>
    </row>
    <row r="100" s="1" customFormat="1" ht="28.5" customHeight="1">
      <c r="A100" s="136"/>
      <c r="B100" s="137"/>
      <c r="C100" s="138" t="s">
        <v>148</v>
      </c>
      <c r="D100" s="139"/>
      <c r="E100" s="139"/>
      <c r="F100" s="139"/>
      <c r="G100" s="139"/>
      <c r="H100" s="140"/>
      <c r="I100" s="140"/>
      <c r="J100" s="141"/>
      <c r="K100" s="142"/>
      <c r="L100" s="2"/>
    </row>
    <row r="101" s="143" customFormat="1" ht="13.5">
      <c r="A101" s="23" t="s">
        <v>22</v>
      </c>
      <c r="B101" s="24"/>
      <c r="C101" s="25" t="s">
        <v>23</v>
      </c>
      <c r="D101" s="144">
        <f>D102+D103+D104</f>
        <v>98645.350000000006</v>
      </c>
      <c r="E101" s="144">
        <f>E102+E103+E104</f>
        <v>1859363.95</v>
      </c>
      <c r="F101" s="144">
        <f t="shared" ref="F101:G101" si="15">F102+F103+F104</f>
        <v>1859363.95</v>
      </c>
      <c r="G101" s="144">
        <f t="shared" si="15"/>
        <v>1491945.03</v>
      </c>
      <c r="H101" s="27">
        <f t="shared" si="10"/>
        <v>80.239537289082108</v>
      </c>
      <c r="I101" s="27"/>
      <c r="J101" s="28">
        <f t="shared" si="12"/>
        <v>1393299.6799999999</v>
      </c>
      <c r="K101" s="29">
        <f t="shared" si="13"/>
        <v>1512.4332064309162</v>
      </c>
      <c r="L101" s="145"/>
    </row>
    <row r="102" ht="51">
      <c r="A102" s="30" t="s">
        <v>24</v>
      </c>
      <c r="B102" s="146" t="s">
        <v>24</v>
      </c>
      <c r="C102" s="32" t="s">
        <v>25</v>
      </c>
      <c r="D102" s="33">
        <v>19800</v>
      </c>
      <c r="E102" s="33">
        <v>806305.25</v>
      </c>
      <c r="F102" s="33">
        <v>806305.25</v>
      </c>
      <c r="G102" s="33">
        <v>445587</v>
      </c>
      <c r="H102" s="147">
        <f t="shared" si="10"/>
        <v>55.262817648775076</v>
      </c>
      <c r="I102" s="147">
        <f>G102/F102*100</f>
        <v>55.262817648775076</v>
      </c>
      <c r="J102" s="148">
        <f t="shared" si="12"/>
        <v>425787</v>
      </c>
      <c r="K102" s="147">
        <f t="shared" si="13"/>
        <v>2250.439393939394</v>
      </c>
      <c r="L102" s="2"/>
    </row>
    <row r="103" ht="25.5">
      <c r="A103" s="36" t="s">
        <v>26</v>
      </c>
      <c r="B103" s="149" t="s">
        <v>26</v>
      </c>
      <c r="C103" s="38" t="s">
        <v>27</v>
      </c>
      <c r="D103" s="39">
        <v>35590</v>
      </c>
      <c r="E103" s="39">
        <v>12000</v>
      </c>
      <c r="F103" s="39">
        <v>12000</v>
      </c>
      <c r="G103" s="39">
        <v>11500</v>
      </c>
      <c r="H103" s="135">
        <f t="shared" si="10"/>
        <v>95.833333333333343</v>
      </c>
      <c r="I103" s="147"/>
      <c r="J103" s="150">
        <f t="shared" si="12"/>
        <v>-24090</v>
      </c>
      <c r="K103" s="147">
        <f t="shared" si="13"/>
        <v>32.312447316661988</v>
      </c>
      <c r="L103" s="2"/>
    </row>
    <row r="104" s="1" customFormat="1" ht="13.5">
      <c r="A104" s="151" t="s">
        <v>28</v>
      </c>
      <c r="B104" s="152" t="s">
        <v>28</v>
      </c>
      <c r="C104" s="72" t="s">
        <v>29</v>
      </c>
      <c r="D104" s="73">
        <v>43255.349999999999</v>
      </c>
      <c r="E104" s="73">
        <v>1041058.7</v>
      </c>
      <c r="F104" s="73">
        <v>1041058.7</v>
      </c>
      <c r="G104" s="73">
        <v>1034858.03</v>
      </c>
      <c r="H104" s="135">
        <f t="shared" si="10"/>
        <v>99.404388052277952</v>
      </c>
      <c r="I104" s="147">
        <f t="shared" ref="I104:I148" si="16">G104/F104*100</f>
        <v>99.404388052277952</v>
      </c>
      <c r="J104" s="150">
        <f t="shared" si="12"/>
        <v>991602.68000000005</v>
      </c>
      <c r="K104" s="147">
        <f t="shared" si="13"/>
        <v>2392.43938611062</v>
      </c>
      <c r="L104" s="2"/>
    </row>
    <row r="105" s="1" customFormat="1" ht="13.5">
      <c r="A105" s="54">
        <v>1000</v>
      </c>
      <c r="B105" s="55"/>
      <c r="C105" s="25" t="s">
        <v>32</v>
      </c>
      <c r="D105" s="153">
        <f>D106+D107+D110+D111+D112+D113+D114+D115</f>
        <v>8843329.2400000002</v>
      </c>
      <c r="E105" s="153">
        <f>E106+E107+E111+E108+E109+E110+E112+E113+E114</f>
        <v>5055747.2400000002</v>
      </c>
      <c r="F105" s="153">
        <f t="shared" ref="F105:G105" si="17">F106+F107+F111+F108+F109+F110+F112+F113+F114</f>
        <v>5055747.2400000002</v>
      </c>
      <c r="G105" s="153">
        <f t="shared" si="17"/>
        <v>3992125.27</v>
      </c>
      <c r="H105" s="27">
        <f t="shared" si="10"/>
        <v>78.962121334214487</v>
      </c>
      <c r="I105" s="27">
        <f t="shared" si="16"/>
        <v>78.962121334214487</v>
      </c>
      <c r="J105" s="28">
        <f t="shared" si="12"/>
        <v>-4851203.9700000007</v>
      </c>
      <c r="K105" s="29">
        <f t="shared" si="13"/>
        <v>45.142786858402658</v>
      </c>
      <c r="L105" s="2"/>
    </row>
    <row r="106">
      <c r="A106" s="30" t="s">
        <v>33</v>
      </c>
      <c r="B106" s="30">
        <v>1010</v>
      </c>
      <c r="C106" s="32" t="s">
        <v>34</v>
      </c>
      <c r="D106" s="33">
        <v>685899.06999999995</v>
      </c>
      <c r="E106" s="33">
        <v>1196322.0800000001</v>
      </c>
      <c r="F106" s="33">
        <v>1196322.0800000001</v>
      </c>
      <c r="G106" s="33">
        <v>794245.34999999998</v>
      </c>
      <c r="H106" s="147">
        <f t="shared" si="10"/>
        <v>66.39059524839665</v>
      </c>
      <c r="I106" s="147">
        <f t="shared" si="16"/>
        <v>66.39059524839665</v>
      </c>
      <c r="J106" s="148">
        <f t="shared" si="12"/>
        <v>108346.28000000003</v>
      </c>
      <c r="K106" s="147">
        <f t="shared" si="13"/>
        <v>115.79624244132596</v>
      </c>
      <c r="L106" s="2"/>
    </row>
    <row r="107" ht="25.5">
      <c r="A107" s="154" t="s">
        <v>35</v>
      </c>
      <c r="B107" s="36">
        <v>1021</v>
      </c>
      <c r="C107" s="38" t="s">
        <v>36</v>
      </c>
      <c r="D107" s="155">
        <v>4268276.0300000003</v>
      </c>
      <c r="E107" s="39">
        <v>3116606.7599999998</v>
      </c>
      <c r="F107" s="39">
        <v>3116606.7599999998</v>
      </c>
      <c r="G107" s="39">
        <v>2556675.52</v>
      </c>
      <c r="H107" s="135">
        <f t="shared" si="10"/>
        <v>82.033946432176776</v>
      </c>
      <c r="I107" s="147">
        <f t="shared" si="16"/>
        <v>82.033946432176776</v>
      </c>
      <c r="J107" s="156">
        <f>G107-D107+G108+G109</f>
        <v>-1416500.5100000002</v>
      </c>
      <c r="K107" s="157">
        <f>D107/(G107+G108+G109)*100</f>
        <v>149.67082787778472</v>
      </c>
      <c r="L107" s="2"/>
    </row>
    <row r="108" s="1" customFormat="1" ht="25.5">
      <c r="A108" s="158"/>
      <c r="B108" s="42">
        <v>1041</v>
      </c>
      <c r="C108" s="38" t="s">
        <v>149</v>
      </c>
      <c r="D108" s="159"/>
      <c r="E108" s="45">
        <v>226160</v>
      </c>
      <c r="F108" s="45">
        <v>226160</v>
      </c>
      <c r="G108" s="45">
        <v>226160</v>
      </c>
      <c r="H108" s="160">
        <f t="shared" si="10"/>
        <v>100</v>
      </c>
      <c r="I108" s="147">
        <f t="shared" si="16"/>
        <v>100</v>
      </c>
      <c r="J108" s="161"/>
      <c r="K108" s="162"/>
      <c r="L108" s="2"/>
    </row>
    <row r="109" s="1" customFormat="1" ht="38.25">
      <c r="A109" s="163"/>
      <c r="B109" s="42">
        <v>1200</v>
      </c>
      <c r="C109" s="38" t="s">
        <v>40</v>
      </c>
      <c r="D109" s="164"/>
      <c r="E109" s="45">
        <v>98830</v>
      </c>
      <c r="F109" s="45">
        <v>98830</v>
      </c>
      <c r="G109" s="45">
        <v>68940</v>
      </c>
      <c r="H109" s="160">
        <f t="shared" si="10"/>
        <v>69.756146918951728</v>
      </c>
      <c r="I109" s="147">
        <f t="shared" si="16"/>
        <v>69.756146918951728</v>
      </c>
      <c r="J109" s="165"/>
      <c r="K109" s="166"/>
      <c r="L109" s="2"/>
    </row>
    <row r="110" s="1" customFormat="1" ht="25.5">
      <c r="A110" s="58">
        <v>1090</v>
      </c>
      <c r="B110" s="42">
        <v>1070</v>
      </c>
      <c r="C110" s="38" t="s">
        <v>43</v>
      </c>
      <c r="D110" s="45">
        <v>20500</v>
      </c>
      <c r="E110" s="45">
        <v>292</v>
      </c>
      <c r="F110" s="45">
        <v>292</v>
      </c>
      <c r="G110" s="45">
        <v>291.63</v>
      </c>
      <c r="H110" s="160">
        <f t="shared" si="10"/>
        <v>99.873287671232873</v>
      </c>
      <c r="I110" s="147">
        <f t="shared" si="16"/>
        <v>99.873287671232873</v>
      </c>
      <c r="J110" s="167">
        <f t="shared" si="12"/>
        <v>-20208.369999999999</v>
      </c>
      <c r="K110" s="160">
        <f t="shared" si="13"/>
        <v>1.4225853658536585</v>
      </c>
      <c r="L110" s="2"/>
    </row>
    <row r="111">
      <c r="A111" s="69" t="s">
        <v>44</v>
      </c>
      <c r="B111" s="36">
        <v>1080</v>
      </c>
      <c r="C111" s="38" t="s">
        <v>45</v>
      </c>
      <c r="D111" s="39">
        <v>101005.2</v>
      </c>
      <c r="E111" s="39">
        <v>80243</v>
      </c>
      <c r="F111" s="39">
        <v>80243</v>
      </c>
      <c r="G111" s="39">
        <v>74771.630000000005</v>
      </c>
      <c r="H111" s="160">
        <f t="shared" si="10"/>
        <v>93.18149869770572</v>
      </c>
      <c r="I111" s="147">
        <f t="shared" si="16"/>
        <v>93.18149869770572</v>
      </c>
      <c r="J111" s="167">
        <f t="shared" si="12"/>
        <v>-26233.569999999992</v>
      </c>
      <c r="K111" s="160">
        <f t="shared" si="13"/>
        <v>74.027505514567565</v>
      </c>
      <c r="L111" s="2"/>
    </row>
    <row r="112" s="1" customFormat="1">
      <c r="A112" s="69">
        <v>1161</v>
      </c>
      <c r="B112" s="36">
        <v>1141</v>
      </c>
      <c r="C112" s="38" t="s">
        <v>50</v>
      </c>
      <c r="D112" s="39">
        <v>0</v>
      </c>
      <c r="E112" s="39">
        <v>290236.40000000002</v>
      </c>
      <c r="F112" s="39">
        <v>290236.40000000002</v>
      </c>
      <c r="G112" s="39">
        <v>270984.14000000001</v>
      </c>
      <c r="H112" s="160">
        <f t="shared" si="10"/>
        <v>93.366696940838565</v>
      </c>
      <c r="I112" s="147">
        <f t="shared" si="16"/>
        <v>93.366696940838565</v>
      </c>
      <c r="J112" s="167">
        <f t="shared" si="12"/>
        <v>270984.14000000001</v>
      </c>
      <c r="K112" s="160"/>
      <c r="L112" s="2"/>
    </row>
    <row r="113" s="1" customFormat="1" ht="25.5">
      <c r="A113" s="69">
        <v>1170</v>
      </c>
      <c r="B113" s="36">
        <v>1151</v>
      </c>
      <c r="C113" s="38" t="s">
        <v>54</v>
      </c>
      <c r="D113" s="39">
        <v>0</v>
      </c>
      <c r="E113" s="39">
        <v>57</v>
      </c>
      <c r="F113" s="39">
        <v>57</v>
      </c>
      <c r="G113" s="39">
        <v>57</v>
      </c>
      <c r="H113" s="160">
        <f t="shared" si="10"/>
        <v>100</v>
      </c>
      <c r="I113" s="147">
        <f t="shared" si="16"/>
        <v>100</v>
      </c>
      <c r="J113" s="167">
        <f t="shared" si="12"/>
        <v>57</v>
      </c>
      <c r="K113" s="160"/>
      <c r="L113" s="2"/>
    </row>
    <row r="114" s="1" customFormat="1" ht="25.5">
      <c r="A114" s="168"/>
      <c r="B114" s="71">
        <v>1160</v>
      </c>
      <c r="C114" s="72" t="s">
        <v>48</v>
      </c>
      <c r="D114" s="73">
        <v>0</v>
      </c>
      <c r="E114" s="73">
        <v>47000</v>
      </c>
      <c r="F114" s="73">
        <v>47000</v>
      </c>
      <c r="G114" s="73">
        <v>0</v>
      </c>
      <c r="H114" s="160">
        <f t="shared" si="10"/>
        <v>0</v>
      </c>
      <c r="I114" s="169">
        <f t="shared" si="16"/>
        <v>0</v>
      </c>
      <c r="J114" s="167">
        <f t="shared" si="12"/>
        <v>0</v>
      </c>
      <c r="K114" s="160"/>
      <c r="L114" s="2"/>
    </row>
    <row r="115" s="1" customFormat="1" ht="26.25">
      <c r="A115" s="92">
        <v>1180</v>
      </c>
      <c r="B115" s="48"/>
      <c r="C115" s="50" t="s">
        <v>150</v>
      </c>
      <c r="D115" s="51">
        <v>3767648.9399999999</v>
      </c>
      <c r="E115" s="51"/>
      <c r="F115" s="51"/>
      <c r="G115" s="51"/>
      <c r="H115" s="170"/>
      <c r="I115" s="170"/>
      <c r="J115" s="167">
        <f t="shared" si="12"/>
        <v>-3767648.9399999999</v>
      </c>
      <c r="K115" s="170"/>
      <c r="L115" s="2"/>
    </row>
    <row r="116" s="1" customFormat="1" ht="13.5">
      <c r="A116" s="54">
        <v>2000</v>
      </c>
      <c r="B116" s="55"/>
      <c r="C116" s="25" t="s">
        <v>61</v>
      </c>
      <c r="D116" s="153">
        <f>D117</f>
        <v>0</v>
      </c>
      <c r="E116" s="153">
        <f t="shared" ref="E116:G116" si="18">E117</f>
        <v>265000</v>
      </c>
      <c r="F116" s="153">
        <f t="shared" si="18"/>
        <v>265000</v>
      </c>
      <c r="G116" s="153">
        <f t="shared" si="18"/>
        <v>257508</v>
      </c>
      <c r="H116" s="27">
        <f t="shared" ref="H116:H117" si="19">G116/E116*100</f>
        <v>97.172830188679242</v>
      </c>
      <c r="I116" s="27">
        <f t="shared" si="16"/>
        <v>97.172830188679242</v>
      </c>
      <c r="J116" s="28">
        <f t="shared" ref="J116:J117" si="20">G116-D116</f>
        <v>257508</v>
      </c>
      <c r="K116" s="29"/>
      <c r="L116" s="2"/>
    </row>
    <row r="117" s="1" customFormat="1" ht="13.5">
      <c r="A117" s="57">
        <v>2010</v>
      </c>
      <c r="B117" s="30">
        <v>2010</v>
      </c>
      <c r="C117" s="32" t="s">
        <v>58</v>
      </c>
      <c r="D117" s="33">
        <v>0</v>
      </c>
      <c r="E117" s="33">
        <v>265000</v>
      </c>
      <c r="F117" s="33">
        <v>265000</v>
      </c>
      <c r="G117" s="33">
        <v>257508</v>
      </c>
      <c r="H117" s="147">
        <f t="shared" si="19"/>
        <v>97.172830188679242</v>
      </c>
      <c r="I117" s="147">
        <f t="shared" si="16"/>
        <v>97.172830188679242</v>
      </c>
      <c r="J117" s="148">
        <f t="shared" si="20"/>
        <v>257508</v>
      </c>
      <c r="K117" s="147"/>
      <c r="L117" s="2"/>
    </row>
    <row r="118" s="1" customFormat="1" ht="13.5">
      <c r="A118" s="54">
        <v>3000</v>
      </c>
      <c r="B118" s="55"/>
      <c r="C118" s="25" t="s">
        <v>61</v>
      </c>
      <c r="D118" s="153">
        <f>D119+D120</f>
        <v>1103489.0800000001</v>
      </c>
      <c r="E118" s="153">
        <f t="shared" ref="E118:G118" si="21">E119+E120</f>
        <v>1502151.4199999999</v>
      </c>
      <c r="F118" s="153">
        <f t="shared" si="21"/>
        <v>1502151.4199999999</v>
      </c>
      <c r="G118" s="153">
        <f t="shared" si="21"/>
        <v>1469544.4400000002</v>
      </c>
      <c r="H118" s="27">
        <f t="shared" si="10"/>
        <v>97.829314703839927</v>
      </c>
      <c r="I118" s="27">
        <f t="shared" si="16"/>
        <v>97.829314703839927</v>
      </c>
      <c r="J118" s="28">
        <f t="shared" si="12"/>
        <v>366055.3600000001</v>
      </c>
      <c r="K118" s="29">
        <f t="shared" si="13"/>
        <v>133.17254032092461</v>
      </c>
      <c r="L118" s="2"/>
    </row>
    <row r="119" ht="38.25">
      <c r="A119" s="30" t="s">
        <v>65</v>
      </c>
      <c r="B119" s="30">
        <v>3104</v>
      </c>
      <c r="C119" s="32" t="s">
        <v>66</v>
      </c>
      <c r="D119" s="33">
        <v>986239.07999999996</v>
      </c>
      <c r="E119" s="33">
        <v>1443151.4199999999</v>
      </c>
      <c r="F119" s="33">
        <v>1443151.4199999999</v>
      </c>
      <c r="G119" s="33">
        <v>1427327.6200000001</v>
      </c>
      <c r="H119" s="147">
        <f t="shared" si="10"/>
        <v>98.903524621137834</v>
      </c>
      <c r="I119" s="147">
        <f t="shared" si="16"/>
        <v>98.903524621137834</v>
      </c>
      <c r="J119" s="148">
        <f t="shared" si="12"/>
        <v>441088.54000000015</v>
      </c>
      <c r="K119" s="147">
        <f t="shared" si="13"/>
        <v>144.72430153548572</v>
      </c>
      <c r="L119" s="2"/>
    </row>
    <row r="120" ht="26.25">
      <c r="A120" s="42" t="s">
        <v>67</v>
      </c>
      <c r="B120" s="42">
        <v>3121</v>
      </c>
      <c r="C120" s="44" t="s">
        <v>68</v>
      </c>
      <c r="D120" s="45">
        <v>117250</v>
      </c>
      <c r="E120" s="45">
        <v>59000</v>
      </c>
      <c r="F120" s="45">
        <v>59000</v>
      </c>
      <c r="G120" s="45">
        <v>42216.82</v>
      </c>
      <c r="H120" s="160">
        <f t="shared" si="10"/>
        <v>71.55393220338982</v>
      </c>
      <c r="I120" s="147">
        <f t="shared" si="16"/>
        <v>71.55393220338982</v>
      </c>
      <c r="J120" s="167">
        <f t="shared" si="12"/>
        <v>-75033.179999999993</v>
      </c>
      <c r="K120" s="160">
        <f t="shared" si="13"/>
        <v>36.005816631130067</v>
      </c>
      <c r="L120" s="2"/>
    </row>
    <row r="121" s="1" customFormat="1" ht="13.5">
      <c r="A121" s="54">
        <v>4000</v>
      </c>
      <c r="B121" s="55"/>
      <c r="C121" s="25" t="s">
        <v>74</v>
      </c>
      <c r="D121" s="153">
        <f>D122+D123+D124+D125+D126</f>
        <v>636774.14000000001</v>
      </c>
      <c r="E121" s="153">
        <f>E122+E123+E124+E126</f>
        <v>913371.56999999995</v>
      </c>
      <c r="F121" s="153">
        <f t="shared" ref="F121:G121" si="22">F122+F123+F124+F126</f>
        <v>913371.56999999995</v>
      </c>
      <c r="G121" s="153">
        <f t="shared" si="22"/>
        <v>701461.13</v>
      </c>
      <c r="H121" s="27">
        <f t="shared" si="10"/>
        <v>76.799098312201693</v>
      </c>
      <c r="I121" s="27">
        <f t="shared" si="16"/>
        <v>76.799098312201693</v>
      </c>
      <c r="J121" s="28">
        <f t="shared" si="12"/>
        <v>64686.989999999991</v>
      </c>
      <c r="K121" s="29">
        <f t="shared" si="13"/>
        <v>110.15854538314009</v>
      </c>
      <c r="L121" s="2"/>
    </row>
    <row r="122">
      <c r="A122" s="30" t="s">
        <v>75</v>
      </c>
      <c r="B122" s="30">
        <v>4030</v>
      </c>
      <c r="C122" s="32" t="s">
        <v>76</v>
      </c>
      <c r="D122" s="33">
        <v>455741.76000000001</v>
      </c>
      <c r="E122" s="33">
        <v>424179.96999999997</v>
      </c>
      <c r="F122" s="33">
        <v>424179.96999999997</v>
      </c>
      <c r="G122" s="33">
        <v>362421.42999999999</v>
      </c>
      <c r="H122" s="147">
        <f t="shared" si="10"/>
        <v>85.440486499162134</v>
      </c>
      <c r="I122" s="147">
        <f t="shared" si="16"/>
        <v>85.440486499162134</v>
      </c>
      <c r="J122" s="148">
        <f t="shared" si="12"/>
        <v>-93320.330000000016</v>
      </c>
      <c r="K122" s="147"/>
      <c r="L122" s="2"/>
    </row>
    <row r="123">
      <c r="A123" s="36" t="s">
        <v>77</v>
      </c>
      <c r="B123" s="36">
        <v>4040</v>
      </c>
      <c r="C123" s="38" t="s">
        <v>78</v>
      </c>
      <c r="D123" s="39">
        <v>3487</v>
      </c>
      <c r="E123" s="39">
        <v>18142</v>
      </c>
      <c r="F123" s="39">
        <v>18142</v>
      </c>
      <c r="G123" s="39">
        <v>9842</v>
      </c>
      <c r="H123" s="135">
        <f t="shared" si="10"/>
        <v>54.249807077499725</v>
      </c>
      <c r="I123" s="147">
        <f t="shared" si="16"/>
        <v>54.249807077499725</v>
      </c>
      <c r="J123" s="150">
        <f t="shared" si="12"/>
        <v>6355</v>
      </c>
      <c r="K123" s="135"/>
      <c r="L123" s="2"/>
    </row>
    <row r="124" ht="25.5">
      <c r="A124" s="42" t="s">
        <v>79</v>
      </c>
      <c r="B124" s="42">
        <v>4060</v>
      </c>
      <c r="C124" s="44" t="s">
        <v>80</v>
      </c>
      <c r="D124" s="45">
        <v>153885.38</v>
      </c>
      <c r="E124" s="45">
        <v>428049.59999999998</v>
      </c>
      <c r="F124" s="45">
        <v>428049.59999999998</v>
      </c>
      <c r="G124" s="45">
        <v>286197.70000000001</v>
      </c>
      <c r="H124" s="160">
        <f t="shared" si="10"/>
        <v>66.860873132459417</v>
      </c>
      <c r="I124" s="147">
        <f t="shared" si="16"/>
        <v>66.860873132459417</v>
      </c>
      <c r="J124" s="167">
        <f t="shared" si="12"/>
        <v>132312.32000000001</v>
      </c>
      <c r="K124" s="160">
        <f t="shared" si="13"/>
        <v>185.98108540265488</v>
      </c>
      <c r="L124" s="2"/>
    </row>
    <row r="125" s="1" customFormat="1" ht="25.5">
      <c r="A125" s="171">
        <v>4081</v>
      </c>
      <c r="B125" s="172">
        <v>4081</v>
      </c>
      <c r="C125" s="44" t="s">
        <v>82</v>
      </c>
      <c r="D125" s="45">
        <v>23660</v>
      </c>
      <c r="E125" s="45"/>
      <c r="F125" s="45"/>
      <c r="G125" s="45"/>
      <c r="H125" s="160"/>
      <c r="I125" s="147"/>
      <c r="J125" s="167">
        <f t="shared" si="12"/>
        <v>-23660</v>
      </c>
      <c r="K125" s="160"/>
      <c r="L125" s="2"/>
    </row>
    <row r="126" s="1" customFormat="1" ht="13.5">
      <c r="A126" s="92">
        <v>4082</v>
      </c>
      <c r="B126" s="48">
        <v>4082</v>
      </c>
      <c r="C126" s="50" t="s">
        <v>84</v>
      </c>
      <c r="D126" s="51"/>
      <c r="E126" s="51">
        <v>43000</v>
      </c>
      <c r="F126" s="51">
        <v>43000</v>
      </c>
      <c r="G126" s="51">
        <v>43000</v>
      </c>
      <c r="H126" s="170">
        <f t="shared" si="10"/>
        <v>100</v>
      </c>
      <c r="I126" s="147">
        <f t="shared" si="16"/>
        <v>100</v>
      </c>
      <c r="J126" s="167">
        <f t="shared" si="12"/>
        <v>43000</v>
      </c>
      <c r="K126" s="170"/>
      <c r="L126" s="2"/>
    </row>
    <row r="127" s="1" customFormat="1" ht="13.5">
      <c r="A127" s="54">
        <v>5000</v>
      </c>
      <c r="B127" s="55"/>
      <c r="C127" s="25" t="s">
        <v>85</v>
      </c>
      <c r="D127" s="153">
        <f t="shared" ref="D127:G127" si="23">D128+D129</f>
        <v>0</v>
      </c>
      <c r="E127" s="153">
        <f>E128+E129</f>
        <v>10255</v>
      </c>
      <c r="F127" s="153">
        <f t="shared" si="23"/>
        <v>10255</v>
      </c>
      <c r="G127" s="153">
        <f t="shared" si="23"/>
        <v>10254.629999999999</v>
      </c>
      <c r="H127" s="27">
        <f t="shared" ref="H127:H129" si="24">G127/E127*100</f>
        <v>99.996392003900525</v>
      </c>
      <c r="I127" s="27">
        <f t="shared" si="16"/>
        <v>99.996392003900525</v>
      </c>
      <c r="J127" s="28">
        <f t="shared" ref="J127:J129" si="25">G127-D127</f>
        <v>10254.629999999999</v>
      </c>
      <c r="K127" s="29"/>
      <c r="L127" s="2"/>
    </row>
    <row r="128" s="1" customFormat="1" ht="25.5">
      <c r="A128" s="57">
        <v>5011</v>
      </c>
      <c r="B128" s="30">
        <v>5011</v>
      </c>
      <c r="C128" s="38" t="s">
        <v>87</v>
      </c>
      <c r="D128" s="33">
        <v>0</v>
      </c>
      <c r="E128" s="33">
        <v>10050</v>
      </c>
      <c r="F128" s="33">
        <v>10050</v>
      </c>
      <c r="G128" s="33">
        <v>10050</v>
      </c>
      <c r="H128" s="147">
        <f t="shared" si="24"/>
        <v>100</v>
      </c>
      <c r="I128" s="147">
        <f t="shared" si="16"/>
        <v>100</v>
      </c>
      <c r="J128" s="148">
        <f t="shared" si="25"/>
        <v>10050</v>
      </c>
      <c r="K128" s="125"/>
      <c r="L128" s="2"/>
    </row>
    <row r="129" s="1" customFormat="1" ht="26.25">
      <c r="A129" s="58">
        <v>5031</v>
      </c>
      <c r="B129" s="42">
        <v>5031</v>
      </c>
      <c r="C129" s="38" t="s">
        <v>91</v>
      </c>
      <c r="D129" s="45">
        <v>0</v>
      </c>
      <c r="E129" s="45">
        <v>205</v>
      </c>
      <c r="F129" s="45">
        <v>205</v>
      </c>
      <c r="G129" s="45">
        <v>204.63</v>
      </c>
      <c r="H129" s="160">
        <f t="shared" si="24"/>
        <v>99.819512195121945</v>
      </c>
      <c r="I129" s="147">
        <f t="shared" si="16"/>
        <v>99.819512195121945</v>
      </c>
      <c r="J129" s="167">
        <f t="shared" si="25"/>
        <v>204.63</v>
      </c>
      <c r="K129" s="173"/>
      <c r="L129" s="2"/>
    </row>
    <row r="130" s="1" customFormat="1" ht="13.5">
      <c r="A130" s="54">
        <v>6000</v>
      </c>
      <c r="B130" s="55"/>
      <c r="C130" s="25" t="s">
        <v>92</v>
      </c>
      <c r="D130" s="153">
        <f>D132+D133+D134</f>
        <v>1096046.8599999999</v>
      </c>
      <c r="E130" s="153">
        <f>E132+E133+E131+E134</f>
        <v>2696410.6699999999</v>
      </c>
      <c r="F130" s="153">
        <f>F132+F133+F131+F134</f>
        <v>2696410.6699999999</v>
      </c>
      <c r="G130" s="153">
        <f>G132+G133+G131+G134</f>
        <v>2561631.4199999999</v>
      </c>
      <c r="H130" s="27">
        <f t="shared" si="10"/>
        <v>95.001531053873194</v>
      </c>
      <c r="I130" s="27">
        <f t="shared" si="16"/>
        <v>95.001531053873194</v>
      </c>
      <c r="J130" s="28">
        <f t="shared" si="12"/>
        <v>1465584.5600000001</v>
      </c>
      <c r="K130" s="29">
        <f t="shared" si="13"/>
        <v>233.71550190837644</v>
      </c>
      <c r="L130" s="2"/>
    </row>
    <row r="131" s="1" customFormat="1" ht="38.25">
      <c r="A131" s="168">
        <v>6020</v>
      </c>
      <c r="B131" s="174">
        <v>6020</v>
      </c>
      <c r="C131" s="38" t="s">
        <v>96</v>
      </c>
      <c r="D131" s="175">
        <v>0</v>
      </c>
      <c r="E131" s="175">
        <v>112100</v>
      </c>
      <c r="F131" s="175">
        <v>112100</v>
      </c>
      <c r="G131" s="175">
        <v>92376.600000000006</v>
      </c>
      <c r="H131" s="74"/>
      <c r="I131" s="74"/>
      <c r="J131" s="150">
        <f t="shared" si="12"/>
        <v>92376.600000000006</v>
      </c>
      <c r="K131" s="176"/>
      <c r="L131" s="2"/>
    </row>
    <row r="132">
      <c r="A132" s="36" t="s">
        <v>97</v>
      </c>
      <c r="B132" s="36">
        <v>6030</v>
      </c>
      <c r="C132" s="38" t="s">
        <v>98</v>
      </c>
      <c r="D132" s="39">
        <v>223945.66</v>
      </c>
      <c r="E132" s="39">
        <v>2133322.6699999999</v>
      </c>
      <c r="F132" s="39">
        <v>2133322.6699999999</v>
      </c>
      <c r="G132" s="39">
        <v>2018266.8200000001</v>
      </c>
      <c r="H132" s="135">
        <f t="shared" si="10"/>
        <v>94.606730073327356</v>
      </c>
      <c r="I132" s="135">
        <f t="shared" si="16"/>
        <v>94.606730073327356</v>
      </c>
      <c r="J132" s="150">
        <f t="shared" si="12"/>
        <v>1794321.1600000001</v>
      </c>
      <c r="K132" s="135">
        <f t="shared" si="13"/>
        <v>901.23060210231358</v>
      </c>
      <c r="L132" s="2"/>
    </row>
    <row r="133">
      <c r="A133" s="42" t="s">
        <v>99</v>
      </c>
      <c r="B133" s="42">
        <v>6040</v>
      </c>
      <c r="C133" s="44" t="s">
        <v>100</v>
      </c>
      <c r="D133" s="45">
        <v>67651.199999999997</v>
      </c>
      <c r="E133" s="45">
        <v>0</v>
      </c>
      <c r="F133" s="45">
        <v>0</v>
      </c>
      <c r="G133" s="45">
        <v>0</v>
      </c>
      <c r="H133" s="160"/>
      <c r="I133" s="160"/>
      <c r="J133" s="167">
        <f t="shared" ref="J133:J148" si="26">G133-D133</f>
        <v>-67651.199999999997</v>
      </c>
      <c r="K133" s="160"/>
      <c r="L133" s="2"/>
    </row>
    <row r="134" s="1" customFormat="1" ht="64.5">
      <c r="A134" s="92">
        <v>6083</v>
      </c>
      <c r="B134" s="48">
        <v>6083</v>
      </c>
      <c r="C134" s="50" t="s">
        <v>151</v>
      </c>
      <c r="D134" s="51">
        <v>804450</v>
      </c>
      <c r="E134" s="51">
        <v>450988</v>
      </c>
      <c r="F134" s="51">
        <v>450988</v>
      </c>
      <c r="G134" s="51">
        <v>450988</v>
      </c>
      <c r="H134" s="170"/>
      <c r="I134" s="170"/>
      <c r="J134" s="177">
        <f t="shared" si="26"/>
        <v>-353462</v>
      </c>
      <c r="K134" s="170"/>
      <c r="L134" s="2"/>
    </row>
    <row r="135" s="1" customFormat="1" ht="13.5">
      <c r="A135" s="54">
        <v>7000</v>
      </c>
      <c r="B135" s="55"/>
      <c r="C135" s="25" t="s">
        <v>105</v>
      </c>
      <c r="D135" s="153">
        <f>D136+D137+D138+D140+D141</f>
        <v>2026564.26</v>
      </c>
      <c r="E135" s="153">
        <f>E136+E137+E138+E140+E141+E139</f>
        <v>10409802</v>
      </c>
      <c r="F135" s="153">
        <f>F136+F137+F138+F140+F141+F139</f>
        <v>10409802</v>
      </c>
      <c r="G135" s="153">
        <f>G136+G137+G138+G140+G141</f>
        <v>6366390.21</v>
      </c>
      <c r="H135" s="27">
        <f t="shared" ref="H135:H157" si="27">G135/E135*100</f>
        <v>61.157649396213301</v>
      </c>
      <c r="I135" s="27">
        <f t="shared" si="16"/>
        <v>61.157649396213301</v>
      </c>
      <c r="J135" s="28">
        <f t="shared" si="26"/>
        <v>4339825.9500000002</v>
      </c>
      <c r="K135" s="29">
        <f t="shared" ref="K135:K145" si="28">G135/D135*100</f>
        <v>314.14696961052692</v>
      </c>
      <c r="L135" s="2"/>
    </row>
    <row r="136">
      <c r="A136" s="30" t="s">
        <v>152</v>
      </c>
      <c r="B136" s="30">
        <v>7130</v>
      </c>
      <c r="C136" s="32" t="s">
        <v>153</v>
      </c>
      <c r="D136" s="33">
        <v>794203</v>
      </c>
      <c r="E136" s="33">
        <v>783100</v>
      </c>
      <c r="F136" s="33">
        <v>783100</v>
      </c>
      <c r="G136" s="33">
        <v>704133</v>
      </c>
      <c r="H136" s="147">
        <f t="shared" si="27"/>
        <v>89.9161026688801</v>
      </c>
      <c r="I136" s="147">
        <f t="shared" si="16"/>
        <v>89.9161026688801</v>
      </c>
      <c r="J136" s="148">
        <f t="shared" si="26"/>
        <v>-90070</v>
      </c>
      <c r="K136" s="147"/>
      <c r="L136" s="2"/>
    </row>
    <row r="137" ht="25.5">
      <c r="A137" s="36" t="s">
        <v>154</v>
      </c>
      <c r="B137" s="36">
        <v>7350</v>
      </c>
      <c r="C137" s="38" t="s">
        <v>108</v>
      </c>
      <c r="D137" s="39">
        <v>116310</v>
      </c>
      <c r="E137" s="39">
        <v>117523</v>
      </c>
      <c r="F137" s="39">
        <v>117523</v>
      </c>
      <c r="G137" s="39">
        <v>113085.25999999999</v>
      </c>
      <c r="H137" s="135"/>
      <c r="I137" s="147"/>
      <c r="J137" s="150">
        <f t="shared" si="26"/>
        <v>-3224.7400000000052</v>
      </c>
      <c r="K137" s="135"/>
      <c r="L137" s="2"/>
    </row>
    <row r="138" ht="38.25">
      <c r="A138" s="36" t="s">
        <v>155</v>
      </c>
      <c r="B138" s="36">
        <v>7363</v>
      </c>
      <c r="C138" s="38" t="s">
        <v>156</v>
      </c>
      <c r="D138" s="39">
        <v>889975.19999999995</v>
      </c>
      <c r="E138" s="39">
        <f>8538118+102000+296317</f>
        <v>8936435</v>
      </c>
      <c r="F138" s="39">
        <f>8538118+102000+296317</f>
        <v>8936435</v>
      </c>
      <c r="G138" s="39">
        <f>4637117.55+101994+296316.4</f>
        <v>5035427.9500000002</v>
      </c>
      <c r="H138" s="135"/>
      <c r="I138" s="147">
        <f t="shared" si="16"/>
        <v>56.347166963112251</v>
      </c>
      <c r="J138" s="150">
        <f t="shared" si="26"/>
        <v>4145452.75</v>
      </c>
      <c r="K138" s="135">
        <f t="shared" si="28"/>
        <v>565.79418729870235</v>
      </c>
      <c r="L138" s="2"/>
    </row>
    <row r="139" s="1" customFormat="1">
      <c r="A139" s="71"/>
      <c r="B139" s="71">
        <v>7390</v>
      </c>
      <c r="C139" s="44" t="s">
        <v>109</v>
      </c>
      <c r="D139" s="73"/>
      <c r="E139" s="73">
        <v>59000</v>
      </c>
      <c r="F139" s="73">
        <v>59000</v>
      </c>
      <c r="G139" s="73"/>
      <c r="H139" s="135"/>
      <c r="I139" s="147"/>
      <c r="J139" s="150">
        <f t="shared" si="26"/>
        <v>0</v>
      </c>
      <c r="K139" s="135"/>
      <c r="L139" s="2"/>
    </row>
    <row r="140" s="1" customFormat="1" ht="25.5">
      <c r="A140" s="178">
        <v>7442</v>
      </c>
      <c r="B140" s="179">
        <v>7442</v>
      </c>
      <c r="C140" s="38" t="s">
        <v>113</v>
      </c>
      <c r="D140" s="39">
        <v>25000</v>
      </c>
      <c r="E140" s="39">
        <v>154084</v>
      </c>
      <c r="F140" s="39">
        <v>154084</v>
      </c>
      <c r="G140" s="39">
        <v>154084</v>
      </c>
      <c r="H140" s="135">
        <f t="shared" si="27"/>
        <v>100</v>
      </c>
      <c r="I140" s="147">
        <f t="shared" si="16"/>
        <v>100</v>
      </c>
      <c r="J140" s="150">
        <f t="shared" si="26"/>
        <v>129084</v>
      </c>
      <c r="K140" s="135">
        <f t="shared" si="28"/>
        <v>616.33600000000001</v>
      </c>
      <c r="L140" s="2"/>
    </row>
    <row r="141" s="1" customFormat="1" ht="39">
      <c r="A141" s="171">
        <v>7700</v>
      </c>
      <c r="B141" s="172">
        <v>7700</v>
      </c>
      <c r="C141" s="72" t="s">
        <v>119</v>
      </c>
      <c r="D141" s="45">
        <v>201076.06</v>
      </c>
      <c r="E141" s="45">
        <v>359660</v>
      </c>
      <c r="F141" s="45">
        <v>359660</v>
      </c>
      <c r="G141" s="45">
        <v>359660</v>
      </c>
      <c r="H141" s="169"/>
      <c r="I141" s="169">
        <f t="shared" si="16"/>
        <v>100</v>
      </c>
      <c r="J141" s="167">
        <f t="shared" si="26"/>
        <v>158583.94</v>
      </c>
      <c r="K141" s="160"/>
      <c r="L141" s="2"/>
    </row>
    <row r="142" s="1" customFormat="1" ht="13.5">
      <c r="A142" s="54">
        <v>8000</v>
      </c>
      <c r="B142" s="55"/>
      <c r="C142" s="25" t="s">
        <v>120</v>
      </c>
      <c r="D142" s="153">
        <f>D143+D144</f>
        <v>338110.79000000004</v>
      </c>
      <c r="E142" s="153">
        <f t="shared" ref="E142:G142" si="29">E143+E144</f>
        <v>284845.22999999998</v>
      </c>
      <c r="F142" s="153">
        <f t="shared" si="29"/>
        <v>284845.22999999998</v>
      </c>
      <c r="G142" s="153">
        <f t="shared" si="29"/>
        <v>283520.46999999997</v>
      </c>
      <c r="H142" s="27">
        <f t="shared" si="27"/>
        <v>99.534919366562661</v>
      </c>
      <c r="I142" s="27">
        <f t="shared" si="16"/>
        <v>99.534919366562661</v>
      </c>
      <c r="J142" s="28">
        <f t="shared" si="26"/>
        <v>-54590.320000000065</v>
      </c>
      <c r="K142" s="180">
        <f t="shared" si="28"/>
        <v>83.854310002943095</v>
      </c>
      <c r="L142" s="2"/>
    </row>
    <row r="143">
      <c r="A143" s="30" t="s">
        <v>123</v>
      </c>
      <c r="B143" s="30">
        <v>8130</v>
      </c>
      <c r="C143" s="32" t="s">
        <v>124</v>
      </c>
      <c r="D143" s="33">
        <v>121146.44</v>
      </c>
      <c r="E143" s="33">
        <v>30040</v>
      </c>
      <c r="F143" s="33">
        <v>30040</v>
      </c>
      <c r="G143" s="33">
        <v>29540</v>
      </c>
      <c r="H143" s="147">
        <f t="shared" si="27"/>
        <v>98.335552596537951</v>
      </c>
      <c r="I143" s="147">
        <f t="shared" si="16"/>
        <v>98.335552596537951</v>
      </c>
      <c r="J143" s="148">
        <f t="shared" si="26"/>
        <v>-91606.440000000002</v>
      </c>
      <c r="K143" s="147">
        <f t="shared" si="28"/>
        <v>24.383712802456266</v>
      </c>
      <c r="L143" s="2"/>
    </row>
    <row r="144" ht="13.5">
      <c r="A144" s="42" t="s">
        <v>157</v>
      </c>
      <c r="B144" s="42">
        <v>8312</v>
      </c>
      <c r="C144" s="44" t="s">
        <v>158</v>
      </c>
      <c r="D144" s="45">
        <v>216964.35000000001</v>
      </c>
      <c r="E144" s="45">
        <v>254805.23000000001</v>
      </c>
      <c r="F144" s="45">
        <v>254805.23000000001</v>
      </c>
      <c r="G144" s="45">
        <v>253980.47</v>
      </c>
      <c r="H144" s="160">
        <f t="shared" si="27"/>
        <v>99.676317475901101</v>
      </c>
      <c r="I144" s="147">
        <f t="shared" si="16"/>
        <v>99.676317475901101</v>
      </c>
      <c r="J144" s="167">
        <f t="shared" si="26"/>
        <v>37016.119999999995</v>
      </c>
      <c r="K144" s="135">
        <f t="shared" si="28"/>
        <v>117.06092268153732</v>
      </c>
      <c r="L144" s="2"/>
    </row>
    <row r="145" s="77" customFormat="1" ht="16.5">
      <c r="A145" s="181" t="s">
        <v>136</v>
      </c>
      <c r="B145" s="182"/>
      <c r="C145" s="183" t="s">
        <v>159</v>
      </c>
      <c r="D145" s="184">
        <f>D101+D105+D118+D121+D130+D135+D142</f>
        <v>14142959.719999999</v>
      </c>
      <c r="E145" s="184">
        <f>E101+E105+E118+E121+E130+E135+E142+E127+E116</f>
        <v>22996947.080000002</v>
      </c>
      <c r="F145" s="184">
        <f t="shared" ref="F145:G145" si="30">F101+F105+F118+F121+F130+F135+F142+F127+F116</f>
        <v>22996947.080000002</v>
      </c>
      <c r="G145" s="184">
        <f t="shared" si="30"/>
        <v>17134380.599999998</v>
      </c>
      <c r="H145" s="185">
        <f t="shared" si="27"/>
        <v>74.507196717869718</v>
      </c>
      <c r="I145" s="185">
        <f t="shared" si="16"/>
        <v>74.507196717869718</v>
      </c>
      <c r="J145" s="186">
        <f t="shared" si="26"/>
        <v>2991420.879999999</v>
      </c>
      <c r="K145" s="187">
        <f t="shared" si="28"/>
        <v>121.15130735874004</v>
      </c>
      <c r="L145" s="79"/>
    </row>
    <row r="146" ht="15">
      <c r="A146" s="100"/>
      <c r="B146" s="101"/>
      <c r="C146" s="102" t="s">
        <v>160</v>
      </c>
      <c r="D146" s="103"/>
      <c r="E146" s="103"/>
      <c r="F146" s="103"/>
      <c r="G146" s="103"/>
      <c r="H146" s="104"/>
      <c r="I146" s="104"/>
      <c r="J146" s="105"/>
      <c r="K146" s="106"/>
      <c r="L146" s="2"/>
    </row>
    <row r="147" ht="26.25">
      <c r="A147" s="107">
        <v>8831</v>
      </c>
      <c r="B147" s="108">
        <v>8831</v>
      </c>
      <c r="C147" s="109" t="s">
        <v>139</v>
      </c>
      <c r="D147" s="110">
        <v>81729.940000000002</v>
      </c>
      <c r="E147" s="110">
        <v>140000</v>
      </c>
      <c r="F147" s="110">
        <v>140000</v>
      </c>
      <c r="G147" s="110">
        <v>140000</v>
      </c>
      <c r="H147" s="111">
        <f t="shared" si="27"/>
        <v>100</v>
      </c>
      <c r="I147" s="111">
        <f t="shared" si="16"/>
        <v>100</v>
      </c>
      <c r="J147" s="112">
        <f t="shared" si="26"/>
        <v>58270.059999999998</v>
      </c>
      <c r="K147" s="113"/>
      <c r="L147" s="2"/>
    </row>
    <row r="148" ht="26.25">
      <c r="A148" s="188">
        <v>8832</v>
      </c>
      <c r="B148" s="189">
        <v>8832</v>
      </c>
      <c r="C148" s="190" t="s">
        <v>161</v>
      </c>
      <c r="D148" s="191">
        <v>0</v>
      </c>
      <c r="E148" s="191">
        <v>-140000</v>
      </c>
      <c r="F148" s="191">
        <v>-140000</v>
      </c>
      <c r="G148" s="191">
        <v>0</v>
      </c>
      <c r="H148" s="192">
        <f t="shared" si="27"/>
        <v>0</v>
      </c>
      <c r="I148" s="192">
        <f t="shared" si="16"/>
        <v>0</v>
      </c>
      <c r="J148" s="193">
        <f t="shared" si="26"/>
        <v>0</v>
      </c>
      <c r="K148" s="194"/>
      <c r="L148" s="2"/>
    </row>
    <row r="149" s="1" customFormat="1" ht="15.75" customHeight="1">
      <c r="A149" s="114" t="s">
        <v>162</v>
      </c>
      <c r="B149" s="115"/>
      <c r="C149" s="116"/>
      <c r="D149" s="117"/>
      <c r="E149" s="117"/>
      <c r="F149" s="117"/>
      <c r="G149" s="118"/>
      <c r="H149" s="119"/>
      <c r="I149" s="119"/>
      <c r="J149" s="120"/>
      <c r="K149" s="121"/>
      <c r="L149" s="2"/>
    </row>
    <row r="150">
      <c r="A150" s="122">
        <v>200000</v>
      </c>
      <c r="B150" s="122"/>
      <c r="C150" s="123" t="s">
        <v>141</v>
      </c>
      <c r="D150" s="124"/>
      <c r="E150" s="124">
        <f>E151</f>
        <v>15865530.620000001</v>
      </c>
      <c r="F150" s="124"/>
      <c r="G150" s="195">
        <f>G151</f>
        <v>11169869.979999999</v>
      </c>
      <c r="H150" s="125">
        <f t="shared" si="27"/>
        <v>70.403381062586845</v>
      </c>
      <c r="I150" s="125"/>
      <c r="J150" s="126"/>
      <c r="K150" s="126"/>
      <c r="L150" s="2"/>
    </row>
    <row r="151">
      <c r="A151" s="127">
        <v>208000</v>
      </c>
      <c r="B151" s="127"/>
      <c r="C151" s="128" t="s">
        <v>142</v>
      </c>
      <c r="D151" s="129"/>
      <c r="E151" s="129">
        <f>E152+E153</f>
        <v>15865530.620000001</v>
      </c>
      <c r="F151" s="129"/>
      <c r="G151" s="196">
        <f>G152+G153</f>
        <v>11169869.979999999</v>
      </c>
      <c r="H151" s="130">
        <f t="shared" si="27"/>
        <v>70.403381062586845</v>
      </c>
      <c r="I151" s="130"/>
      <c r="J151" s="131"/>
      <c r="K151" s="131"/>
      <c r="L151" s="2"/>
    </row>
    <row r="152">
      <c r="A152" s="132">
        <v>208100</v>
      </c>
      <c r="B152" s="132"/>
      <c r="C152" s="133" t="s">
        <v>143</v>
      </c>
      <c r="D152" s="134"/>
      <c r="E152" s="134">
        <v>2478348.6200000001</v>
      </c>
      <c r="F152" s="134"/>
      <c r="G152" s="131">
        <v>1725925.6899999999</v>
      </c>
      <c r="H152" s="135">
        <f t="shared" si="27"/>
        <v>69.64014973809455</v>
      </c>
      <c r="I152" s="130"/>
      <c r="J152" s="131"/>
      <c r="K152" s="131"/>
      <c r="L152" s="2"/>
    </row>
    <row r="153" ht="25.5">
      <c r="A153" s="132">
        <v>208400</v>
      </c>
      <c r="B153" s="132"/>
      <c r="C153" s="133" t="s">
        <v>144</v>
      </c>
      <c r="D153" s="134"/>
      <c r="E153" s="134">
        <v>13387182</v>
      </c>
      <c r="F153" s="134"/>
      <c r="G153" s="134">
        <v>9443944.2899999991</v>
      </c>
      <c r="H153" s="135">
        <f t="shared" si="27"/>
        <v>70.544676915574911</v>
      </c>
      <c r="I153" s="130"/>
      <c r="J153" s="131"/>
      <c r="K153" s="131"/>
      <c r="L153" s="2"/>
    </row>
    <row r="154">
      <c r="A154" s="127">
        <v>600000</v>
      </c>
      <c r="B154" s="127"/>
      <c r="C154" s="128" t="s">
        <v>145</v>
      </c>
      <c r="D154" s="129"/>
      <c r="E154" s="129">
        <f>E155</f>
        <v>15865530.620000001</v>
      </c>
      <c r="F154" s="129"/>
      <c r="G154" s="196">
        <f>G155</f>
        <v>11169869.979999999</v>
      </c>
      <c r="H154" s="130">
        <f t="shared" si="27"/>
        <v>70.403381062586845</v>
      </c>
      <c r="I154" s="130"/>
      <c r="J154" s="131"/>
      <c r="K154" s="131"/>
      <c r="L154" s="2"/>
    </row>
    <row r="155">
      <c r="A155" s="127">
        <v>602000</v>
      </c>
      <c r="B155" s="127"/>
      <c r="C155" s="128" t="s">
        <v>146</v>
      </c>
      <c r="D155" s="129"/>
      <c r="E155" s="129">
        <f>E156+E157</f>
        <v>15865530.620000001</v>
      </c>
      <c r="F155" s="129"/>
      <c r="G155" s="196">
        <f>G156+G157</f>
        <v>11169869.979999999</v>
      </c>
      <c r="H155" s="130">
        <f t="shared" si="27"/>
        <v>70.403381062586845</v>
      </c>
      <c r="I155" s="130"/>
      <c r="J155" s="131"/>
      <c r="K155" s="131"/>
      <c r="L155" s="2"/>
    </row>
    <row r="156">
      <c r="A156" s="132">
        <v>602100</v>
      </c>
      <c r="B156" s="132"/>
      <c r="C156" s="133" t="s">
        <v>147</v>
      </c>
      <c r="D156" s="134"/>
      <c r="E156" s="134">
        <v>2478348.6200000001</v>
      </c>
      <c r="F156" s="134"/>
      <c r="G156" s="131">
        <v>1725925.6899999999</v>
      </c>
      <c r="H156" s="135">
        <f t="shared" si="27"/>
        <v>69.64014973809455</v>
      </c>
      <c r="I156" s="130"/>
      <c r="J156" s="131"/>
      <c r="K156" s="131"/>
      <c r="L156" s="2"/>
    </row>
    <row r="157" ht="25.5">
      <c r="A157" s="132">
        <v>602400</v>
      </c>
      <c r="B157" s="132"/>
      <c r="C157" s="133" t="s">
        <v>144</v>
      </c>
      <c r="D157" s="134"/>
      <c r="E157" s="134">
        <v>13387182</v>
      </c>
      <c r="F157" s="134"/>
      <c r="G157" s="134">
        <v>9443944.2899999991</v>
      </c>
      <c r="H157" s="135">
        <f t="shared" si="27"/>
        <v>70.544676915574911</v>
      </c>
      <c r="I157" s="130"/>
      <c r="J157" s="131"/>
      <c r="K157" s="131"/>
      <c r="L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>
      <c r="A159" s="2"/>
      <c r="B159" s="2"/>
      <c r="C159" s="2" t="s">
        <v>163</v>
      </c>
      <c r="D159" s="2"/>
      <c r="E159" s="2"/>
      <c r="F159" s="2"/>
      <c r="G159" s="2"/>
      <c r="H159" s="2" t="s">
        <v>164</v>
      </c>
      <c r="I159" s="2"/>
      <c r="J159" s="2"/>
      <c r="K159" s="2"/>
      <c r="L159" s="2"/>
    </row>
    <row r="165">
      <c r="E165" s="197"/>
    </row>
  </sheetData>
  <mergeCells count="26">
    <mergeCell ref="H1:K4"/>
    <mergeCell ref="A6:L6"/>
    <mergeCell ref="A7:L7"/>
    <mergeCell ref="A9:A10"/>
    <mergeCell ref="B9:B10"/>
    <mergeCell ref="C9:C10"/>
    <mergeCell ref="D9:D10"/>
    <mergeCell ref="E9:E10"/>
    <mergeCell ref="F9:F10"/>
    <mergeCell ref="G9:G10"/>
    <mergeCell ref="H9:I9"/>
    <mergeCell ref="J9:K9"/>
    <mergeCell ref="A20:A26"/>
    <mergeCell ref="D20:D26"/>
    <mergeCell ref="J20:J26"/>
    <mergeCell ref="K20:K26"/>
    <mergeCell ref="A33:A35"/>
    <mergeCell ref="D33:D35"/>
    <mergeCell ref="J33:J35"/>
    <mergeCell ref="K33:K35"/>
    <mergeCell ref="A91:C91"/>
    <mergeCell ref="A107:A109"/>
    <mergeCell ref="D107:D109"/>
    <mergeCell ref="J107:J109"/>
    <mergeCell ref="K107:K109"/>
    <mergeCell ref="A149:C149"/>
  </mergeCells>
  <printOptions headings="0" gridLines="0"/>
  <pageMargins left="0.78740157480314954" right="0.78740157480314954" top="1.1811023622047245" bottom="0.39370078740157477" header="0" footer="0"/>
  <pageSetup blackAndWhite="0" cellComments="none" copies="1" draft="0" errors="displayed" firstPageNumber="-1" fitToHeight="0" fitToWidth="1" horizontalDpi="600" orientation="landscape" pageOrder="downThenOver" paperSize="9" scale="72" useFirstPageNumber="0" usePrinterDefaults="1" verticalDpi="0"/>
  <headerFooter differentFirst="1">
    <oddHeader>&amp;C&amp;P&amp;Rпродовження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СТАЛЬНИЧЕНКО Юрій Валерійович</cp:lastModifiedBy>
  <cp:revision>3</cp:revision>
  <dcterms:created xsi:type="dcterms:W3CDTF">2020-04-02T08:10:37Z</dcterms:created>
  <dcterms:modified xsi:type="dcterms:W3CDTF">2022-04-22T13:53:13Z</dcterms:modified>
</cp:coreProperties>
</file>