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віт по виконанню бюджету 2021\Виконком\за 2021 рік\"/>
    </mc:Choice>
  </mc:AlternateContent>
  <bookViews>
    <workbookView xWindow="0" yWindow="0" windowWidth="15345" windowHeight="46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9" i="1" l="1"/>
  <c r="J115" i="1"/>
  <c r="K87" i="1"/>
  <c r="J76" i="1"/>
  <c r="J73" i="1"/>
  <c r="J33" i="1"/>
  <c r="J20" i="1"/>
  <c r="J17" i="1"/>
  <c r="D105" i="1" l="1"/>
  <c r="D118" i="1"/>
  <c r="D121" i="1"/>
  <c r="D130" i="1"/>
  <c r="D135" i="1"/>
  <c r="J134" i="1"/>
  <c r="D13" i="1"/>
  <c r="F135" i="1"/>
  <c r="E135" i="1"/>
  <c r="G138" i="1"/>
  <c r="F138" i="1"/>
  <c r="E138" i="1"/>
  <c r="G130" i="1"/>
  <c r="F130" i="1"/>
  <c r="E130" i="1"/>
  <c r="G60" i="1" l="1"/>
  <c r="G67" i="1"/>
  <c r="G83" i="1"/>
  <c r="G77" i="1"/>
  <c r="F67" i="1"/>
  <c r="E67" i="1"/>
  <c r="H76" i="1"/>
  <c r="I76" i="1"/>
  <c r="H70" i="1"/>
  <c r="I70" i="1"/>
  <c r="G15" i="1"/>
  <c r="F15" i="1"/>
  <c r="E15" i="1"/>
  <c r="K104" i="1" l="1"/>
  <c r="K102" i="1"/>
  <c r="K110" i="1"/>
  <c r="K143" i="1"/>
  <c r="K144" i="1"/>
  <c r="K140" i="1"/>
  <c r="K107" i="1"/>
  <c r="K20" i="1"/>
  <c r="I144" i="1" l="1"/>
  <c r="I143" i="1"/>
  <c r="I138" i="1"/>
  <c r="I140" i="1"/>
  <c r="I141" i="1"/>
  <c r="I136" i="1"/>
  <c r="I132" i="1"/>
  <c r="I129" i="1"/>
  <c r="I128" i="1"/>
  <c r="I123" i="1"/>
  <c r="I124" i="1"/>
  <c r="I126" i="1"/>
  <c r="I122" i="1"/>
  <c r="I120" i="1"/>
  <c r="I119" i="1"/>
  <c r="I117" i="1"/>
  <c r="I107" i="1"/>
  <c r="I108" i="1"/>
  <c r="I109" i="1"/>
  <c r="I110" i="1"/>
  <c r="I111" i="1"/>
  <c r="I112" i="1"/>
  <c r="I113" i="1"/>
  <c r="I114" i="1"/>
  <c r="I106" i="1"/>
  <c r="I104" i="1"/>
  <c r="I102" i="1"/>
  <c r="J141" i="1" l="1"/>
  <c r="J131" i="1"/>
  <c r="D101" i="1"/>
  <c r="J126" i="1"/>
  <c r="J125" i="1"/>
  <c r="J107" i="1"/>
  <c r="G135" i="1" l="1"/>
  <c r="E116" i="1"/>
  <c r="F116" i="1"/>
  <c r="I116" i="1" s="1"/>
  <c r="G116" i="1"/>
  <c r="D116" i="1"/>
  <c r="J117" i="1"/>
  <c r="H117" i="1"/>
  <c r="H73" i="1"/>
  <c r="I73" i="1"/>
  <c r="H24" i="1"/>
  <c r="I24" i="1"/>
  <c r="H23" i="1"/>
  <c r="I23" i="1"/>
  <c r="H22" i="1"/>
  <c r="I22" i="1"/>
  <c r="I135" i="1" l="1"/>
  <c r="J116" i="1"/>
  <c r="H116" i="1"/>
  <c r="H126" i="1" l="1"/>
  <c r="F121" i="1"/>
  <c r="G121" i="1"/>
  <c r="E121" i="1"/>
  <c r="I121" i="1" l="1"/>
  <c r="K85" i="1"/>
  <c r="J85" i="1"/>
  <c r="H86" i="1"/>
  <c r="E83" i="1"/>
  <c r="F83" i="1"/>
  <c r="D83" i="1"/>
  <c r="G155" i="1" l="1"/>
  <c r="G154" i="1" s="1"/>
  <c r="G151" i="1"/>
  <c r="G150" i="1" s="1"/>
  <c r="E155" i="1"/>
  <c r="E154" i="1" s="1"/>
  <c r="E151" i="1"/>
  <c r="E150" i="1" s="1"/>
  <c r="G97" i="1"/>
  <c r="G96" i="1" s="1"/>
  <c r="E97" i="1"/>
  <c r="E96" i="1" s="1"/>
  <c r="G93" i="1"/>
  <c r="G92" i="1" s="1"/>
  <c r="E93" i="1"/>
  <c r="E92" i="1" s="1"/>
  <c r="K63" i="1" l="1"/>
  <c r="I82" i="1"/>
  <c r="J79" i="1"/>
  <c r="J80" i="1"/>
  <c r="J81" i="1"/>
  <c r="J82" i="1"/>
  <c r="J87" i="1"/>
  <c r="K111" i="1"/>
  <c r="J110" i="1"/>
  <c r="J111" i="1"/>
  <c r="J112" i="1"/>
  <c r="J113" i="1"/>
  <c r="J114" i="1"/>
  <c r="H111" i="1"/>
  <c r="H112" i="1"/>
  <c r="H113" i="1"/>
  <c r="H114" i="1"/>
  <c r="H110" i="1"/>
  <c r="J38" i="1"/>
  <c r="J39" i="1"/>
  <c r="J37" i="1"/>
  <c r="J46" i="1"/>
  <c r="J47" i="1"/>
  <c r="J48" i="1"/>
  <c r="J49" i="1"/>
  <c r="J41" i="1"/>
  <c r="J42" i="1"/>
  <c r="J43" i="1"/>
  <c r="H109" i="1" l="1"/>
  <c r="H108" i="1"/>
  <c r="F101" i="1"/>
  <c r="G101" i="1"/>
  <c r="E101" i="1"/>
  <c r="F105" i="1"/>
  <c r="G105" i="1"/>
  <c r="E105" i="1"/>
  <c r="E127" i="1"/>
  <c r="J140" i="1"/>
  <c r="H140" i="1"/>
  <c r="J129" i="1"/>
  <c r="H129" i="1"/>
  <c r="J128" i="1"/>
  <c r="H128" i="1"/>
  <c r="G127" i="1"/>
  <c r="F127" i="1"/>
  <c r="I127" i="1" s="1"/>
  <c r="D127" i="1"/>
  <c r="I130" i="1" l="1"/>
  <c r="I105" i="1"/>
  <c r="J127" i="1"/>
  <c r="H127" i="1"/>
  <c r="K103" i="1" l="1"/>
  <c r="J104" i="1"/>
  <c r="H104" i="1"/>
  <c r="I42" i="1" l="1"/>
  <c r="I43" i="1"/>
  <c r="I44" i="1"/>
  <c r="I45" i="1"/>
  <c r="I46" i="1"/>
  <c r="I47" i="1"/>
  <c r="I48" i="1"/>
  <c r="I49" i="1"/>
  <c r="H42" i="1"/>
  <c r="H43" i="1"/>
  <c r="H44" i="1"/>
  <c r="H45" i="1"/>
  <c r="H46" i="1"/>
  <c r="H47" i="1"/>
  <c r="H48" i="1"/>
  <c r="H49" i="1"/>
  <c r="I41" i="1"/>
  <c r="H41" i="1"/>
  <c r="I38" i="1"/>
  <c r="I39" i="1"/>
  <c r="I37" i="1"/>
  <c r="H38" i="1"/>
  <c r="H39" i="1"/>
  <c r="H37" i="1"/>
  <c r="J30" i="1"/>
  <c r="H87" i="1"/>
  <c r="I87" i="1"/>
  <c r="H81" i="1"/>
  <c r="I81" i="1"/>
  <c r="H80" i="1"/>
  <c r="I80" i="1"/>
  <c r="H69" i="1"/>
  <c r="I69" i="1"/>
  <c r="H35" i="1"/>
  <c r="I35" i="1"/>
  <c r="H34" i="1"/>
  <c r="I34" i="1"/>
  <c r="H30" i="1"/>
  <c r="I30" i="1"/>
  <c r="H26" i="1"/>
  <c r="I26" i="1"/>
  <c r="H25" i="1"/>
  <c r="I25" i="1"/>
  <c r="H21" i="1"/>
  <c r="I21" i="1"/>
  <c r="F50" i="1"/>
  <c r="G50" i="1"/>
  <c r="F36" i="1"/>
  <c r="G36" i="1"/>
  <c r="F18" i="1"/>
  <c r="G18" i="1"/>
  <c r="G88" i="1" s="1"/>
  <c r="F13" i="1"/>
  <c r="G13" i="1"/>
  <c r="E13" i="1"/>
  <c r="E18" i="1"/>
  <c r="E40" i="1"/>
  <c r="E50" i="1"/>
  <c r="F56" i="1"/>
  <c r="G56" i="1"/>
  <c r="E56" i="1"/>
  <c r="F60" i="1"/>
  <c r="E60" i="1"/>
  <c r="F77" i="1"/>
  <c r="E77" i="1"/>
  <c r="F40" i="1"/>
  <c r="G40" i="1"/>
  <c r="E36" i="1"/>
  <c r="D36" i="1"/>
  <c r="J36" i="1" l="1"/>
  <c r="F88" i="1"/>
  <c r="E88" i="1"/>
  <c r="K36" i="1"/>
  <c r="H36" i="1"/>
  <c r="I36" i="1"/>
  <c r="D142" i="1" l="1"/>
  <c r="D145" i="1"/>
  <c r="D77" i="1"/>
  <c r="D67" i="1"/>
  <c r="D60" i="1"/>
  <c r="D56" i="1"/>
  <c r="D50" i="1"/>
  <c r="D40" i="1"/>
  <c r="D18" i="1"/>
  <c r="D88" i="1" l="1"/>
  <c r="H99" i="1"/>
  <c r="H98" i="1"/>
  <c r="H97" i="1"/>
  <c r="H95" i="1"/>
  <c r="H94" i="1"/>
  <c r="H93" i="1"/>
  <c r="H152" i="1"/>
  <c r="H153" i="1"/>
  <c r="H156" i="1"/>
  <c r="H157" i="1"/>
  <c r="H150" i="1"/>
  <c r="H154" i="1"/>
  <c r="H101" i="1" l="1"/>
  <c r="K101" i="1"/>
  <c r="H155" i="1"/>
  <c r="H151" i="1"/>
  <c r="H92" i="1"/>
  <c r="H96" i="1"/>
  <c r="J101" i="1"/>
  <c r="J147" i="1" l="1"/>
  <c r="J148" i="1"/>
  <c r="I147" i="1"/>
  <c r="I148" i="1"/>
  <c r="H147" i="1"/>
  <c r="H148" i="1"/>
  <c r="J90" i="1"/>
  <c r="H90" i="1"/>
  <c r="K106" i="1"/>
  <c r="K119" i="1"/>
  <c r="K120" i="1"/>
  <c r="K124" i="1"/>
  <c r="K132" i="1"/>
  <c r="K138" i="1"/>
  <c r="J102" i="1"/>
  <c r="J103" i="1"/>
  <c r="J106" i="1"/>
  <c r="J119" i="1"/>
  <c r="J120" i="1"/>
  <c r="J122" i="1"/>
  <c r="J123" i="1"/>
  <c r="J124" i="1"/>
  <c r="J132" i="1"/>
  <c r="J133" i="1"/>
  <c r="J136" i="1"/>
  <c r="J137" i="1"/>
  <c r="J138" i="1"/>
  <c r="J143" i="1"/>
  <c r="J144" i="1"/>
  <c r="H102" i="1"/>
  <c r="H103" i="1"/>
  <c r="H106" i="1"/>
  <c r="H107" i="1"/>
  <c r="H119" i="1"/>
  <c r="H120" i="1"/>
  <c r="H122" i="1"/>
  <c r="H123" i="1"/>
  <c r="H124" i="1"/>
  <c r="H132" i="1"/>
  <c r="H136" i="1"/>
  <c r="H143" i="1"/>
  <c r="H144" i="1"/>
  <c r="E142" i="1"/>
  <c r="F142" i="1"/>
  <c r="G142" i="1"/>
  <c r="K142" i="1" s="1"/>
  <c r="E118" i="1"/>
  <c r="F118" i="1"/>
  <c r="G118" i="1"/>
  <c r="J69" i="1"/>
  <c r="K14" i="1"/>
  <c r="K15" i="1"/>
  <c r="K16" i="1"/>
  <c r="K19" i="1"/>
  <c r="K27" i="1"/>
  <c r="K28" i="1"/>
  <c r="K29" i="1"/>
  <c r="K31" i="1"/>
  <c r="K32" i="1"/>
  <c r="K44" i="1"/>
  <c r="K45" i="1"/>
  <c r="K49" i="1"/>
  <c r="K51" i="1"/>
  <c r="K52" i="1"/>
  <c r="K53" i="1"/>
  <c r="K54" i="1"/>
  <c r="K55" i="1"/>
  <c r="K57" i="1"/>
  <c r="K58" i="1"/>
  <c r="K59" i="1"/>
  <c r="K62" i="1"/>
  <c r="K65" i="1"/>
  <c r="K71" i="1"/>
  <c r="K72" i="1"/>
  <c r="K75" i="1"/>
  <c r="K79" i="1"/>
  <c r="K84" i="1"/>
  <c r="K86" i="1"/>
  <c r="J14" i="1"/>
  <c r="J15" i="1"/>
  <c r="J16" i="1"/>
  <c r="J19" i="1"/>
  <c r="J27" i="1"/>
  <c r="J28" i="1"/>
  <c r="J29" i="1"/>
  <c r="J31" i="1"/>
  <c r="J32" i="1"/>
  <c r="J44" i="1"/>
  <c r="J45" i="1"/>
  <c r="J51" i="1"/>
  <c r="J52" i="1"/>
  <c r="J53" i="1"/>
  <c r="J54" i="1"/>
  <c r="J55" i="1"/>
  <c r="J57" i="1"/>
  <c r="J58" i="1"/>
  <c r="J59" i="1"/>
  <c r="J61" i="1"/>
  <c r="J62" i="1"/>
  <c r="J63" i="1"/>
  <c r="J64" i="1"/>
  <c r="J65" i="1"/>
  <c r="J66" i="1"/>
  <c r="J68" i="1"/>
  <c r="J71" i="1"/>
  <c r="J72" i="1"/>
  <c r="J74" i="1"/>
  <c r="J75" i="1"/>
  <c r="J78" i="1"/>
  <c r="J84" i="1"/>
  <c r="J86" i="1"/>
  <c r="I14" i="1"/>
  <c r="I15" i="1"/>
  <c r="I16" i="1"/>
  <c r="I19" i="1"/>
  <c r="I20" i="1"/>
  <c r="I27" i="1"/>
  <c r="I28" i="1"/>
  <c r="I31" i="1"/>
  <c r="I32" i="1"/>
  <c r="I33" i="1"/>
  <c r="I51" i="1"/>
  <c r="I52" i="1"/>
  <c r="I53" i="1"/>
  <c r="I54" i="1"/>
  <c r="I55" i="1"/>
  <c r="I57" i="1"/>
  <c r="I58" i="1"/>
  <c r="I59" i="1"/>
  <c r="I62" i="1"/>
  <c r="I63" i="1"/>
  <c r="I64" i="1"/>
  <c r="I65" i="1"/>
  <c r="I66" i="1"/>
  <c r="I68" i="1"/>
  <c r="I71" i="1"/>
  <c r="I72" i="1"/>
  <c r="I74" i="1"/>
  <c r="I75" i="1"/>
  <c r="I78" i="1"/>
  <c r="I79" i="1"/>
  <c r="I86" i="1"/>
  <c r="H14" i="1"/>
  <c r="H15" i="1"/>
  <c r="H16" i="1"/>
  <c r="H19" i="1"/>
  <c r="H20" i="1"/>
  <c r="H27" i="1"/>
  <c r="H28" i="1"/>
  <c r="H31" i="1"/>
  <c r="H32" i="1"/>
  <c r="H33" i="1"/>
  <c r="H51" i="1"/>
  <c r="H52" i="1"/>
  <c r="H53" i="1"/>
  <c r="H54" i="1"/>
  <c r="H55" i="1"/>
  <c r="H57" i="1"/>
  <c r="H58" i="1"/>
  <c r="H59" i="1"/>
  <c r="H61" i="1"/>
  <c r="H62" i="1"/>
  <c r="H63" i="1"/>
  <c r="H64" i="1"/>
  <c r="H65" i="1"/>
  <c r="H66" i="1"/>
  <c r="H68" i="1"/>
  <c r="H71" i="1"/>
  <c r="H72" i="1"/>
  <c r="H74" i="1"/>
  <c r="H75" i="1"/>
  <c r="H78" i="1"/>
  <c r="H79" i="1"/>
  <c r="H82" i="1"/>
  <c r="H83" i="1"/>
  <c r="E145" i="1" l="1"/>
  <c r="I142" i="1"/>
  <c r="F145" i="1"/>
  <c r="I118" i="1"/>
  <c r="G145" i="1"/>
  <c r="K13" i="1"/>
  <c r="J18" i="1"/>
  <c r="K40" i="1"/>
  <c r="K50" i="1"/>
  <c r="K56" i="1"/>
  <c r="K60" i="1"/>
  <c r="I67" i="1"/>
  <c r="I77" i="1"/>
  <c r="H77" i="1"/>
  <c r="H67" i="1"/>
  <c r="H18" i="1"/>
  <c r="K18" i="1"/>
  <c r="J40" i="1"/>
  <c r="I40" i="1"/>
  <c r="J50" i="1"/>
  <c r="I50" i="1"/>
  <c r="J56" i="1"/>
  <c r="I56" i="1"/>
  <c r="J60" i="1"/>
  <c r="I60" i="1"/>
  <c r="J67" i="1"/>
  <c r="K77" i="1"/>
  <c r="K83" i="1"/>
  <c r="I83" i="1"/>
  <c r="H13" i="1"/>
  <c r="K105" i="1"/>
  <c r="K118" i="1"/>
  <c r="K121" i="1"/>
  <c r="K130" i="1"/>
  <c r="K135" i="1"/>
  <c r="J142" i="1"/>
  <c r="I13" i="1"/>
  <c r="J83" i="1"/>
  <c r="J77" i="1"/>
  <c r="H142" i="1"/>
  <c r="H135" i="1"/>
  <c r="H118" i="1"/>
  <c r="H105" i="1"/>
  <c r="J135" i="1"/>
  <c r="J118" i="1"/>
  <c r="J105" i="1"/>
  <c r="K145" i="1"/>
  <c r="H60" i="1"/>
  <c r="H56" i="1"/>
  <c r="H50" i="1"/>
  <c r="H40" i="1"/>
  <c r="I18" i="1"/>
  <c r="J13" i="1"/>
  <c r="H130" i="1"/>
  <c r="H121" i="1"/>
  <c r="J130" i="1"/>
  <c r="J121" i="1"/>
  <c r="K67" i="1"/>
  <c r="I145" i="1" l="1"/>
  <c r="I88" i="1"/>
  <c r="H88" i="1"/>
  <c r="J88" i="1"/>
  <c r="K88" i="1"/>
  <c r="J145" i="1"/>
  <c r="H145" i="1"/>
</calcChain>
</file>

<file path=xl/sharedStrings.xml><?xml version="1.0" encoding="utf-8"?>
<sst xmlns="http://schemas.openxmlformats.org/spreadsheetml/2006/main" count="236" uniqueCount="165">
  <si>
    <t>Загальний фонд</t>
  </si>
  <si>
    <t>грн.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</si>
  <si>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</si>
  <si>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</si>
  <si>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</si>
  <si>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</si>
  <si>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</si>
  <si>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</si>
  <si>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1010</t>
  </si>
  <si>
    <t>Надання дошкільної освіти</t>
  </si>
  <si>
    <t>1020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</si>
  <si>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</si>
  <si>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</si>
  <si>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</si>
  <si>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</si>
  <si>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</si>
  <si>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</si>
  <si>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</si>
  <si>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</si>
  <si>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</si>
  <si>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</si>
  <si>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</si>
  <si>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</si>
  <si>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</si>
  <si>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</si>
  <si>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</si>
  <si>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</si>
  <si>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</si>
  <si>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</si>
  <si>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</si>
  <si>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</si>
  <si>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</si>
  <si>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</si>
  <si>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</si>
  <si>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</si>
  <si>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</si>
  <si>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</si>
  <si>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</si>
  <si>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</si>
  <si>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</si>
  <si>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</si>
  <si>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</si>
  <si>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</si>
  <si>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</si>
  <si>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6016</t>
  </si>
  <si>
    <t>Впровадження засобів обліку витрат та регулювання споживання води та теплової енергії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</si>
  <si>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</si>
  <si>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</si>
  <si>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</si>
  <si>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</si>
  <si>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6040</t>
  </si>
  <si>
    <t>Заходи, пов`язані з поліпшенням питної води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</si>
  <si>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</si>
  <si>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</si>
  <si>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</si>
  <si>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>Інша діяльність у сфері житлово-комунального господарства</t>
  </si>
  <si>
    <t>7110</t>
  </si>
  <si>
    <t>Реалізація програм в галузі сільського господарства</t>
  </si>
  <si>
    <t>7412</t>
  </si>
  <si>
    <t>Регулювання цін на послуги місцевого автотранспорту</t>
  </si>
  <si>
    <t>7442</t>
  </si>
  <si>
    <t>Утримання та розвиток інших об`єктів транспортної інфраструктури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</si>
  <si>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</si>
  <si>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</si>
  <si>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</si>
  <si>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</si>
  <si>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</si>
  <si>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</si>
  <si>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</si>
  <si>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</si>
  <si>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8700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</si>
  <si>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</si>
  <si>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</si>
  <si>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</si>
  <si>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</si>
  <si>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 xml:space="preserve"> </t>
  </si>
  <si>
    <t>% виконання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</si>
  <si>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</si>
  <si>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</si>
  <si>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</si>
  <si>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</si>
  <si>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7=к.6/к.4</t>
  </si>
  <si>
    <t>8=к.6/к.5</t>
  </si>
  <si>
    <t>9=к.6-к.3</t>
  </si>
  <si>
    <t>10=к.6/к.3</t>
  </si>
  <si>
    <t>0100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</si>
  <si>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</si>
  <si>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</si>
  <si>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</si>
  <si>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</si>
  <si>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Фізична культура і спорт</t>
  </si>
  <si>
    <t>Житлово-комунальне господарство</t>
  </si>
  <si>
    <t>Економічна діяльність</t>
  </si>
  <si>
    <t>Інша діяльність</t>
  </si>
  <si>
    <t>Міжбюджетні трансферти</t>
  </si>
  <si>
    <t>Назва</t>
  </si>
  <si>
    <t>Здійснення заходів із землеустрою</t>
  </si>
  <si>
    <t>Видаткова частина бюджету</t>
  </si>
  <si>
    <t>Усього видатків по загальному фонду</t>
  </si>
  <si>
    <t>7130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</si>
  <si>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</si>
  <si>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</si>
  <si>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</si>
  <si>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</si>
  <si>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8312</t>
  </si>
  <si>
    <t>Утилізація відходів</t>
  </si>
  <si>
    <t>Спеціальний фонд</t>
  </si>
  <si>
    <t>Усього видатків по спеціальному фонду</t>
  </si>
  <si>
    <t>Кредитування загального фонду</t>
  </si>
  <si>
    <t>Надання довгострокових кредитів індивідуальним забудовникам житла на селі</t>
  </si>
  <si>
    <t>Кредитування спеціального фонду</t>
  </si>
  <si>
    <t>Повернення довгострокових кредитів, наданих індивідуальним забудовникам житла на селі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</si>
  <si>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</si>
  <si>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</si>
  <si>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</si>
  <si>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</si>
  <si>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</si>
  <si>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</si>
  <si>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</si>
  <si>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ДЖЕРЕЛА ФІНАНСУВАННЯ ДИФІЦИТУ БЮДЖЕТУ ЗФ</t>
  </si>
  <si>
    <t>ДЖЕРЕЛА ФІНАНСУВАННЯ ДИФІЦИТУ БЮДЖЕТУ СФ</t>
  </si>
  <si>
    <t>Бюджет на 2021 рік з урахуванням змін</t>
  </si>
  <si>
    <t>Забезпечення діяльності центрів професійного розвитку педагогічних працівників</t>
  </si>
  <si>
    <t>Надання загальної середньої освіти закладами загальної середньої освіти</t>
  </si>
  <si>
    <t>Надання загальної середньої освіти закладами загальної середньої освіти (за рахунок освітньої субвенції)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</si>
  <si>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</si>
  <si>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</si>
  <si>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</si>
  <si>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</si>
  <si>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</si>
  <si>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Охорона здоров'я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</si>
  <si>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</si>
  <si>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</si>
  <si>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</si>
  <si>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</si>
  <si>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</si>
  <si>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Пільгове медичне обслуговування осіб, які постраждали внаслідок Чорнобильської катастрофи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</si>
  <si>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</si>
  <si>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</si>
  <si>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</si>
  <si>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Резервний фонд місцевого бюджету</t>
  </si>
  <si>
    <t>Інші заходи громадського порядку та безпеки</t>
  </si>
  <si>
    <t>Інша діяльність у сфері екології та охорони природних ресурсів</t>
  </si>
  <si>
    <t>Субвенція з місцевого бюджету державному бюджету на виконання програм соціально-економічного розвитку регіонів</t>
  </si>
  <si>
    <t>Надання загальної середньої освіти закладами загальної середньої освіти (залишок освітньої субвенції)</t>
  </si>
  <si>
    <t>Код, Наказ МФУ від 17.12.2020 № 781</t>
  </si>
  <si>
    <t>Код, Наказ МФУ від 20.09.2017 № 793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</si>
  <si>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</si>
  <si>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</si>
  <si>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Начальник Фінансового управління Менської міської ради</t>
  </si>
  <si>
    <t>Алла НЕРОСЛИК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</si>
  <si>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</si>
  <si>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</si>
  <si>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Реалізація заходів, спрямованих на підвищення доступності широкосмугового доступу до Інтернету в сільській місцевості</t>
  </si>
  <si>
    <t>Звіт про виконання бюджету Менської ТГ за 2021 рік</t>
  </si>
  <si>
    <t>Виконано за 2020 рік</t>
  </si>
  <si>
    <t xml:space="preserve">Бюджет на 2021 рік з урахуванням змін </t>
  </si>
  <si>
    <t>Виконано за 2021 рік</t>
  </si>
  <si>
    <t>До звітних даних за 2020 рік</t>
  </si>
  <si>
    <t xml:space="preserve">"Додаток №2 до рішення виконавчого комітету Менської міської ради 28 січня 2022 року №___   
</t>
  </si>
  <si>
    <t>0191</t>
  </si>
  <si>
    <t>Проведення місцевих виборів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</si>
  <si>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</si>
  <si>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Розвиток мережі центрів надання адміністративних послуг</t>
  </si>
  <si>
    <t>Виконання заходів в рамках реалізації програми "Спроможна школа для кращих результатів"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</si>
</sst>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"/>
  </numFmts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/>
    <xf numFmtId="0" fontId="0" fillId="5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0" borderId="4" xfId="0" quotePrefix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quotePrefix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quotePrefix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2" borderId="5" xfId="0" quotePrefix="1" applyFont="1" applyFill="1" applyBorder="1" applyAlignment="1">
      <alignment horizontal="center" vertical="center" wrapText="1"/>
    </xf>
    <xf numFmtId="0" fontId="7" fillId="2" borderId="16" xfId="0" quotePrefix="1" applyFont="1" applyFill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1" xfId="0" quotePrefix="1" applyFont="1" applyBorder="1" applyAlignment="1">
      <alignment horizontal="left" vertical="center" wrapText="1"/>
    </xf>
    <xf numFmtId="0" fontId="4" fillId="0" borderId="19" xfId="0" quotePrefix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0" borderId="0" xfId="0" applyFont="1"/>
    <xf numFmtId="0" fontId="4" fillId="0" borderId="20" xfId="0" quotePrefix="1" applyFont="1" applyBorder="1" applyAlignment="1">
      <alignment horizontal="left" vertical="center" wrapText="1"/>
    </xf>
    <xf numFmtId="0" fontId="7" fillId="2" borderId="15" xfId="0" quotePrefix="1" applyFont="1" applyFill="1" applyBorder="1" applyAlignment="1">
      <alignment horizontal="center" vertical="center" wrapText="1"/>
    </xf>
    <xf numFmtId="0" fontId="7" fillId="2" borderId="17" xfId="0" quotePrefix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0" fontId="4" fillId="0" borderId="2" xfId="0" quotePrefix="1" applyFont="1" applyBorder="1" applyAlignment="1">
      <alignment horizontal="left" vertical="center" wrapText="1"/>
    </xf>
    <xf numFmtId="0" fontId="4" fillId="0" borderId="4" xfId="0" quotePrefix="1" applyFont="1" applyBorder="1" applyAlignment="1">
      <alignment horizontal="right" vertical="center" wrapText="1"/>
    </xf>
    <xf numFmtId="0" fontId="6" fillId="6" borderId="5" xfId="0" quotePrefix="1" applyFont="1" applyFill="1" applyBorder="1" applyAlignment="1">
      <alignment vertical="center" wrapText="1"/>
    </xf>
    <xf numFmtId="0" fontId="6" fillId="6" borderId="16" xfId="0" quotePrefix="1" applyFont="1" applyFill="1" applyBorder="1" applyAlignment="1">
      <alignment vertical="center" wrapText="1"/>
    </xf>
    <xf numFmtId="0" fontId="6" fillId="6" borderId="6" xfId="0" applyFont="1" applyFill="1" applyBorder="1" applyAlignment="1">
      <alignment vertical="center" wrapText="1"/>
    </xf>
    <xf numFmtId="0" fontId="7" fillId="3" borderId="5" xfId="0" quotePrefix="1" applyFont="1" applyFill="1" applyBorder="1" applyAlignment="1">
      <alignment vertical="center" wrapText="1"/>
    </xf>
    <xf numFmtId="0" fontId="7" fillId="3" borderId="16" xfId="0" quotePrefix="1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center" vertical="center" wrapText="1"/>
    </xf>
    <xf numFmtId="164" fontId="8" fillId="3" borderId="6" xfId="0" applyNumberFormat="1" applyFont="1" applyFill="1" applyBorder="1" applyAlignment="1">
      <alignment vertical="center" wrapText="1"/>
    </xf>
    <xf numFmtId="0" fontId="7" fillId="5" borderId="5" xfId="0" quotePrefix="1" applyFont="1" applyFill="1" applyBorder="1" applyAlignment="1">
      <alignment vertical="center" wrapText="1"/>
    </xf>
    <xf numFmtId="0" fontId="7" fillId="5" borderId="16" xfId="0" quotePrefix="1" applyFont="1" applyFill="1" applyBorder="1" applyAlignment="1">
      <alignment vertical="center" wrapText="1"/>
    </xf>
    <xf numFmtId="0" fontId="7" fillId="5" borderId="6" xfId="0" applyFont="1" applyFill="1" applyBorder="1" applyAlignment="1">
      <alignment vertical="center" wrapText="1"/>
    </xf>
    <xf numFmtId="164" fontId="8" fillId="5" borderId="6" xfId="0" applyNumberFormat="1" applyFont="1" applyFill="1" applyBorder="1" applyAlignment="1">
      <alignment vertical="center" wrapText="1"/>
    </xf>
    <xf numFmtId="0" fontId="8" fillId="7" borderId="6" xfId="0" quotePrefix="1" applyFont="1" applyFill="1" applyBorder="1" applyAlignment="1">
      <alignment vertical="center" wrapText="1"/>
    </xf>
    <xf numFmtId="164" fontId="8" fillId="7" borderId="6" xfId="0" applyNumberFormat="1" applyFont="1" applyFill="1" applyBorder="1" applyAlignment="1">
      <alignment vertical="center" wrapText="1"/>
    </xf>
    <xf numFmtId="0" fontId="7" fillId="0" borderId="4" xfId="0" applyFont="1" applyBorder="1"/>
    <xf numFmtId="0" fontId="7" fillId="0" borderId="4" xfId="0" applyFont="1" applyBorder="1" applyAlignment="1">
      <alignment wrapText="1"/>
    </xf>
    <xf numFmtId="2" fontId="8" fillId="0" borderId="4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2" fontId="8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2" fontId="9" fillId="0" borderId="1" xfId="0" applyNumberFormat="1" applyFont="1" applyBorder="1"/>
    <xf numFmtId="0" fontId="9" fillId="0" borderId="1" xfId="0" applyFont="1" applyBorder="1"/>
    <xf numFmtId="0" fontId="7" fillId="4" borderId="5" xfId="0" quotePrefix="1" applyFont="1" applyFill="1" applyBorder="1" applyAlignment="1">
      <alignment vertical="center" wrapText="1"/>
    </xf>
    <xf numFmtId="0" fontId="7" fillId="4" borderId="16" xfId="0" quotePrefix="1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vertical="center" wrapText="1"/>
    </xf>
    <xf numFmtId="0" fontId="4" fillId="5" borderId="0" xfId="0" applyFont="1" applyFill="1"/>
    <xf numFmtId="49" fontId="4" fillId="0" borderId="4" xfId="0" quotePrefix="1" applyNumberFormat="1" applyFont="1" applyBorder="1" applyAlignment="1">
      <alignment horizontal="right" vertical="center" wrapText="1"/>
    </xf>
    <xf numFmtId="49" fontId="4" fillId="0" borderId="1" xfId="0" quotePrefix="1" applyNumberFormat="1" applyFont="1" applyBorder="1" applyAlignment="1">
      <alignment horizontal="right" vertical="center" wrapText="1"/>
    </xf>
    <xf numFmtId="49" fontId="4" fillId="0" borderId="19" xfId="0" quotePrefix="1" applyNumberFormat="1" applyFont="1" applyBorder="1" applyAlignment="1">
      <alignment vertical="center" wrapText="1"/>
    </xf>
    <xf numFmtId="49" fontId="4" fillId="0" borderId="19" xfId="0" quotePrefix="1" applyNumberFormat="1" applyFont="1" applyBorder="1" applyAlignment="1">
      <alignment horizontal="right" vertical="center" wrapText="1"/>
    </xf>
    <xf numFmtId="0" fontId="4" fillId="0" borderId="19" xfId="0" quotePrefix="1" applyFont="1" applyBorder="1" applyAlignment="1">
      <alignment horizontal="left" vertical="center" wrapText="1"/>
    </xf>
    <xf numFmtId="0" fontId="4" fillId="0" borderId="22" xfId="0" quotePrefix="1" applyFont="1" applyBorder="1" applyAlignment="1">
      <alignment horizontal="left" vertical="center" wrapText="1"/>
    </xf>
    <xf numFmtId="0" fontId="4" fillId="0" borderId="22" xfId="0" quotePrefix="1" applyFont="1" applyBorder="1" applyAlignment="1">
      <alignment vertical="center" wrapText="1"/>
    </xf>
    <xf numFmtId="0" fontId="4" fillId="0" borderId="21" xfId="0" quotePrefix="1" applyFont="1" applyBorder="1" applyAlignment="1">
      <alignment horizontal="left" vertical="center" wrapText="1"/>
    </xf>
    <xf numFmtId="0" fontId="4" fillId="0" borderId="21" xfId="0" quotePrefix="1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9" xfId="0" quotePrefix="1" applyFont="1" applyFill="1" applyBorder="1" applyAlignment="1">
      <alignment horizontal="left" vertical="center" wrapText="1"/>
    </xf>
    <xf numFmtId="0" fontId="4" fillId="0" borderId="19" xfId="0" quotePrefix="1" applyFont="1" applyFill="1" applyBorder="1" applyAlignment="1">
      <alignment horizontal="right" vertical="center" wrapText="1"/>
    </xf>
    <xf numFmtId="0" fontId="6" fillId="4" borderId="5" xfId="0" quotePrefix="1" applyFont="1" applyFill="1" applyBorder="1" applyAlignment="1">
      <alignment vertical="center" wrapText="1"/>
    </xf>
    <xf numFmtId="0" fontId="6" fillId="4" borderId="16" xfId="0" quotePrefix="1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5" borderId="15" xfId="0" quotePrefix="1" applyFont="1" applyFill="1" applyBorder="1" applyAlignment="1">
      <alignment vertical="center" wrapText="1"/>
    </xf>
    <xf numFmtId="0" fontId="7" fillId="5" borderId="17" xfId="0" quotePrefix="1" applyFont="1" applyFill="1" applyBorder="1" applyAlignment="1">
      <alignment vertical="center" wrapText="1"/>
    </xf>
    <xf numFmtId="0" fontId="7" fillId="5" borderId="13" xfId="0" applyFont="1" applyFill="1" applyBorder="1" applyAlignment="1">
      <alignment vertical="center" wrapText="1"/>
    </xf>
    <xf numFmtId="0" fontId="4" fillId="0" borderId="1" xfId="0" quotePrefix="1" applyFont="1" applyFill="1" applyBorder="1" applyAlignment="1">
      <alignment horizontal="right" vertical="center" wrapText="1"/>
    </xf>
    <xf numFmtId="49" fontId="4" fillId="0" borderId="4" xfId="0" quotePrefix="1" applyNumberFormat="1" applyFont="1" applyBorder="1" applyAlignment="1">
      <alignment vertical="center" wrapText="1"/>
    </xf>
    <xf numFmtId="49" fontId="4" fillId="0" borderId="1" xfId="0" quotePrefix="1" applyNumberFormat="1" applyFont="1" applyBorder="1" applyAlignment="1">
      <alignment vertical="center" wrapText="1"/>
    </xf>
    <xf numFmtId="49" fontId="4" fillId="0" borderId="2" xfId="0" quotePrefix="1" applyNumberFormat="1" applyFont="1" applyBorder="1" applyAlignment="1">
      <alignment vertical="center" wrapText="1"/>
    </xf>
    <xf numFmtId="49" fontId="4" fillId="0" borderId="21" xfId="0" quotePrefix="1" applyNumberFormat="1" applyFont="1" applyBorder="1" applyAlignment="1">
      <alignment vertical="center" wrapText="1"/>
    </xf>
    <xf numFmtId="0" fontId="4" fillId="0" borderId="23" xfId="0" quotePrefix="1" applyFont="1" applyBorder="1" applyAlignment="1">
      <alignment horizontal="left" vertical="center" wrapText="1"/>
    </xf>
    <xf numFmtId="0" fontId="4" fillId="0" borderId="23" xfId="0" quotePrefix="1" applyFont="1" applyBorder="1" applyAlignment="1">
      <alignment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165" fontId="8" fillId="2" borderId="6" xfId="0" applyNumberFormat="1" applyFont="1" applyFill="1" applyBorder="1" applyAlignment="1">
      <alignment horizontal="right" vertical="center" wrapText="1"/>
    </xf>
    <xf numFmtId="2" fontId="8" fillId="2" borderId="6" xfId="0" applyNumberFormat="1" applyFont="1" applyFill="1" applyBorder="1" applyAlignment="1">
      <alignment horizontal="right" vertical="center" wrapText="1"/>
    </xf>
    <xf numFmtId="165" fontId="8" fillId="2" borderId="7" xfId="0" applyNumberFormat="1" applyFont="1" applyFill="1" applyBorder="1" applyAlignment="1">
      <alignment horizontal="right" vertical="center" wrapText="1"/>
    </xf>
    <xf numFmtId="164" fontId="9" fillId="0" borderId="4" xfId="0" applyNumberFormat="1" applyFont="1" applyBorder="1" applyAlignment="1">
      <alignment vertical="center" wrapText="1"/>
    </xf>
    <xf numFmtId="164" fontId="9" fillId="0" borderId="4" xfId="0" applyNumberFormat="1" applyFont="1" applyFill="1" applyBorder="1" applyAlignment="1">
      <alignment vertical="center" wrapText="1"/>
    </xf>
    <xf numFmtId="165" fontId="9" fillId="0" borderId="4" xfId="0" applyNumberFormat="1" applyFont="1" applyBorder="1" applyAlignment="1">
      <alignment horizontal="right" vertical="center" wrapText="1"/>
    </xf>
    <xf numFmtId="2" fontId="9" fillId="0" borderId="4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vertical="center" wrapText="1"/>
    </xf>
    <xf numFmtId="164" fontId="9" fillId="0" borderId="2" xfId="0" applyNumberFormat="1" applyFont="1" applyFill="1" applyBorder="1" applyAlignment="1">
      <alignment vertical="center" wrapText="1"/>
    </xf>
    <xf numFmtId="165" fontId="9" fillId="0" borderId="2" xfId="0" applyNumberFormat="1" applyFont="1" applyBorder="1" applyAlignment="1">
      <alignment horizontal="right" vertical="center" wrapText="1"/>
    </xf>
    <xf numFmtId="2" fontId="9" fillId="0" borderId="2" xfId="0" applyNumberFormat="1" applyFont="1" applyBorder="1" applyAlignment="1">
      <alignment horizontal="right" vertical="center" wrapText="1"/>
    </xf>
    <xf numFmtId="164" fontId="9" fillId="0" borderId="20" xfId="0" applyNumberFormat="1" applyFont="1" applyBorder="1" applyAlignment="1">
      <alignment vertical="center" wrapText="1"/>
    </xf>
    <xf numFmtId="164" fontId="9" fillId="0" borderId="20" xfId="0" applyNumberFormat="1" applyFont="1" applyFill="1" applyBorder="1" applyAlignment="1">
      <alignment vertical="center" wrapText="1"/>
    </xf>
    <xf numFmtId="165" fontId="9" fillId="0" borderId="20" xfId="0" applyNumberFormat="1" applyFont="1" applyBorder="1" applyAlignment="1">
      <alignment horizontal="right" vertical="center" wrapText="1"/>
    </xf>
    <xf numFmtId="2" fontId="9" fillId="0" borderId="20" xfId="0" applyNumberFormat="1" applyFont="1" applyBorder="1" applyAlignment="1">
      <alignment horizontal="right" vertical="center" wrapText="1"/>
    </xf>
    <xf numFmtId="164" fontId="9" fillId="2" borderId="6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vertical="center" wrapText="1"/>
    </xf>
    <xf numFmtId="164" fontId="9" fillId="0" borderId="3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right" vertical="center" wrapText="1"/>
    </xf>
    <xf numFmtId="164" fontId="8" fillId="2" borderId="6" xfId="0" applyNumberFormat="1" applyFont="1" applyFill="1" applyBorder="1" applyAlignment="1">
      <alignment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4" fontId="9" fillId="0" borderId="18" xfId="0" applyNumberFormat="1" applyFont="1" applyBorder="1" applyAlignment="1">
      <alignment horizontal="right" vertical="center" wrapText="1"/>
    </xf>
    <xf numFmtId="164" fontId="8" fillId="2" borderId="13" xfId="0" applyNumberFormat="1" applyFont="1" applyFill="1" applyBorder="1" applyAlignment="1">
      <alignment vertical="center" wrapText="1"/>
    </xf>
    <xf numFmtId="165" fontId="8" fillId="2" borderId="13" xfId="0" applyNumberFormat="1" applyFont="1" applyFill="1" applyBorder="1" applyAlignment="1">
      <alignment horizontal="right" vertical="center" wrapText="1"/>
    </xf>
    <xf numFmtId="2" fontId="8" fillId="2" borderId="13" xfId="0" applyNumberFormat="1" applyFont="1" applyFill="1" applyBorder="1" applyAlignment="1">
      <alignment horizontal="right" vertical="center" wrapText="1"/>
    </xf>
    <xf numFmtId="165" fontId="8" fillId="2" borderId="14" xfId="0" applyNumberFormat="1" applyFont="1" applyFill="1" applyBorder="1" applyAlignment="1">
      <alignment horizontal="right" vertical="center" wrapText="1"/>
    </xf>
    <xf numFmtId="164" fontId="11" fillId="6" borderId="6" xfId="0" applyNumberFormat="1" applyFont="1" applyFill="1" applyBorder="1" applyAlignment="1">
      <alignment vertical="center" wrapText="1"/>
    </xf>
    <xf numFmtId="165" fontId="11" fillId="6" borderId="6" xfId="0" applyNumberFormat="1" applyFont="1" applyFill="1" applyBorder="1" applyAlignment="1">
      <alignment horizontal="right" vertical="center" wrapText="1"/>
    </xf>
    <xf numFmtId="2" fontId="11" fillId="6" borderId="6" xfId="0" applyNumberFormat="1" applyFont="1" applyFill="1" applyBorder="1" applyAlignment="1">
      <alignment horizontal="right" vertical="center" wrapText="1"/>
    </xf>
    <xf numFmtId="165" fontId="11" fillId="6" borderId="7" xfId="0" applyNumberFormat="1" applyFont="1" applyFill="1" applyBorder="1" applyAlignment="1">
      <alignment horizontal="right" vertical="center" wrapText="1"/>
    </xf>
    <xf numFmtId="165" fontId="8" fillId="3" borderId="6" xfId="0" applyNumberFormat="1" applyFont="1" applyFill="1" applyBorder="1" applyAlignment="1">
      <alignment horizontal="right" vertical="center" wrapText="1"/>
    </xf>
    <xf numFmtId="2" fontId="8" fillId="3" borderId="6" xfId="0" applyNumberFormat="1" applyFont="1" applyFill="1" applyBorder="1" applyAlignment="1">
      <alignment horizontal="right" vertical="center" wrapText="1"/>
    </xf>
    <xf numFmtId="165" fontId="8" fillId="3" borderId="7" xfId="0" applyNumberFormat="1" applyFont="1" applyFill="1" applyBorder="1" applyAlignment="1">
      <alignment horizontal="right" vertical="center" wrapText="1"/>
    </xf>
    <xf numFmtId="165" fontId="9" fillId="5" borderId="6" xfId="0" applyNumberFormat="1" applyFont="1" applyFill="1" applyBorder="1" applyAlignment="1">
      <alignment horizontal="right" vertical="center" wrapText="1"/>
    </xf>
    <xf numFmtId="2" fontId="9" fillId="5" borderId="6" xfId="0" applyNumberFormat="1" applyFont="1" applyFill="1" applyBorder="1" applyAlignment="1">
      <alignment horizontal="right" vertical="center" wrapText="1"/>
    </xf>
    <xf numFmtId="165" fontId="8" fillId="5" borderId="7" xfId="0" applyNumberFormat="1" applyFont="1" applyFill="1" applyBorder="1" applyAlignment="1">
      <alignment horizontal="right" vertical="center" wrapText="1"/>
    </xf>
    <xf numFmtId="165" fontId="8" fillId="7" borderId="6" xfId="0" applyNumberFormat="1" applyFont="1" applyFill="1" applyBorder="1" applyAlignment="1">
      <alignment horizontal="right" vertical="center" wrapText="1"/>
    </xf>
    <xf numFmtId="2" fontId="8" fillId="7" borderId="6" xfId="0" applyNumberFormat="1" applyFont="1" applyFill="1" applyBorder="1" applyAlignment="1">
      <alignment horizontal="right" vertical="center" wrapText="1"/>
    </xf>
    <xf numFmtId="165" fontId="8" fillId="7" borderId="7" xfId="0" applyNumberFormat="1" applyFont="1" applyFill="1" applyBorder="1" applyAlignment="1">
      <alignment horizontal="right" vertical="center" wrapText="1"/>
    </xf>
    <xf numFmtId="165" fontId="8" fillId="5" borderId="4" xfId="0" applyNumberFormat="1" applyFont="1" applyFill="1" applyBorder="1" applyAlignment="1">
      <alignment horizontal="right" vertical="center" wrapText="1"/>
    </xf>
    <xf numFmtId="0" fontId="9" fillId="0" borderId="4" xfId="0" applyFont="1" applyBorder="1"/>
    <xf numFmtId="165" fontId="8" fillId="5" borderId="1" xfId="0" applyNumberFormat="1" applyFont="1" applyFill="1" applyBorder="1" applyAlignment="1">
      <alignment horizontal="right" vertical="center" wrapText="1"/>
    </xf>
    <xf numFmtId="165" fontId="9" fillId="5" borderId="1" xfId="0" applyNumberFormat="1" applyFont="1" applyFill="1" applyBorder="1" applyAlignment="1">
      <alignment horizontal="right" vertical="center" wrapText="1"/>
    </xf>
    <xf numFmtId="165" fontId="8" fillId="4" borderId="6" xfId="0" applyNumberFormat="1" applyFont="1" applyFill="1" applyBorder="1" applyAlignment="1">
      <alignment horizontal="right" vertical="center" wrapText="1"/>
    </xf>
    <xf numFmtId="2" fontId="8" fillId="4" borderId="6" xfId="0" applyNumberFormat="1" applyFont="1" applyFill="1" applyBorder="1" applyAlignment="1">
      <alignment horizontal="right" vertical="center" wrapText="1"/>
    </xf>
    <xf numFmtId="165" fontId="8" fillId="4" borderId="7" xfId="0" applyNumberFormat="1" applyFont="1" applyFill="1" applyBorder="1" applyAlignment="1">
      <alignment horizontal="right" vertical="center" wrapText="1"/>
    </xf>
    <xf numFmtId="2" fontId="8" fillId="2" borderId="6" xfId="0" applyNumberFormat="1" applyFont="1" applyFill="1" applyBorder="1" applyAlignment="1">
      <alignment vertical="center" wrapText="1"/>
    </xf>
    <xf numFmtId="165" fontId="9" fillId="5" borderId="4" xfId="0" applyNumberFormat="1" applyFont="1" applyFill="1" applyBorder="1" applyAlignment="1">
      <alignment horizontal="right" vertical="center" wrapText="1"/>
    </xf>
    <xf numFmtId="2" fontId="9" fillId="5" borderId="4" xfId="0" applyNumberFormat="1" applyFont="1" applyFill="1" applyBorder="1" applyAlignment="1">
      <alignment horizontal="right" vertical="center" wrapText="1"/>
    </xf>
    <xf numFmtId="2" fontId="9" fillId="5" borderId="1" xfId="0" applyNumberFormat="1" applyFont="1" applyFill="1" applyBorder="1" applyAlignment="1">
      <alignment horizontal="right" vertical="center" wrapText="1"/>
    </xf>
    <xf numFmtId="2" fontId="9" fillId="2" borderId="6" xfId="0" applyNumberFormat="1" applyFont="1" applyFill="1" applyBorder="1"/>
    <xf numFmtId="165" fontId="9" fillId="5" borderId="2" xfId="0" applyNumberFormat="1" applyFont="1" applyFill="1" applyBorder="1" applyAlignment="1">
      <alignment horizontal="right" vertical="center" wrapText="1"/>
    </xf>
    <xf numFmtId="2" fontId="9" fillId="5" borderId="2" xfId="0" applyNumberFormat="1" applyFont="1" applyFill="1" applyBorder="1" applyAlignment="1">
      <alignment horizontal="right" vertical="center" wrapText="1"/>
    </xf>
    <xf numFmtId="165" fontId="9" fillId="5" borderId="3" xfId="0" applyNumberFormat="1" applyFont="1" applyFill="1" applyBorder="1" applyAlignment="1">
      <alignment horizontal="right" vertical="center" wrapText="1"/>
    </xf>
    <xf numFmtId="165" fontId="9" fillId="5" borderId="20" xfId="0" applyNumberFormat="1" applyFont="1" applyFill="1" applyBorder="1" applyAlignment="1">
      <alignment horizontal="right" vertical="center" wrapText="1"/>
    </xf>
    <xf numFmtId="165" fontId="8" fillId="5" borderId="2" xfId="0" applyNumberFormat="1" applyFont="1" applyFill="1" applyBorder="1" applyAlignment="1">
      <alignment horizontal="right" vertical="center" wrapText="1"/>
    </xf>
    <xf numFmtId="2" fontId="9" fillId="0" borderId="3" xfId="0" applyNumberFormat="1" applyFont="1" applyFill="1" applyBorder="1"/>
    <xf numFmtId="165" fontId="9" fillId="0" borderId="3" xfId="0" applyNumberFormat="1" applyFont="1" applyFill="1" applyBorder="1" applyAlignment="1">
      <alignment horizontal="right" vertical="center" wrapText="1"/>
    </xf>
    <xf numFmtId="165" fontId="9" fillId="0" borderId="8" xfId="0" applyNumberFormat="1" applyFont="1" applyFill="1" applyBorder="1" applyAlignment="1">
      <alignment horizontal="right" vertical="center" wrapText="1"/>
    </xf>
    <xf numFmtId="2" fontId="9" fillId="5" borderId="20" xfId="0" applyNumberFormat="1" applyFont="1" applyFill="1" applyBorder="1" applyAlignment="1">
      <alignment horizontal="right" vertical="center" wrapText="1"/>
    </xf>
    <xf numFmtId="165" fontId="8" fillId="8" borderId="7" xfId="0" applyNumberFormat="1" applyFont="1" applyFill="1" applyBorder="1" applyAlignment="1">
      <alignment horizontal="right" vertical="center" wrapText="1"/>
    </xf>
    <xf numFmtId="2" fontId="11" fillId="4" borderId="6" xfId="0" applyNumberFormat="1" applyFont="1" applyFill="1" applyBorder="1"/>
    <xf numFmtId="165" fontId="11" fillId="4" borderId="6" xfId="0" applyNumberFormat="1" applyFont="1" applyFill="1" applyBorder="1" applyAlignment="1">
      <alignment horizontal="right" vertical="center" wrapText="1"/>
    </xf>
    <xf numFmtId="2" fontId="11" fillId="4" borderId="6" xfId="0" applyNumberFormat="1" applyFont="1" applyFill="1" applyBorder="1" applyAlignment="1">
      <alignment horizontal="right" vertical="center" wrapText="1"/>
    </xf>
    <xf numFmtId="165" fontId="11" fillId="4" borderId="7" xfId="0" applyNumberFormat="1" applyFont="1" applyFill="1" applyBorder="1" applyAlignment="1">
      <alignment horizontal="right" vertical="center" wrapText="1"/>
    </xf>
    <xf numFmtId="164" fontId="8" fillId="5" borderId="13" xfId="0" applyNumberFormat="1" applyFont="1" applyFill="1" applyBorder="1" applyAlignment="1">
      <alignment vertical="center" wrapText="1"/>
    </xf>
    <xf numFmtId="165" fontId="9" fillId="5" borderId="13" xfId="0" applyNumberFormat="1" applyFont="1" applyFill="1" applyBorder="1" applyAlignment="1">
      <alignment horizontal="right" vertical="center" wrapText="1"/>
    </xf>
    <xf numFmtId="2" fontId="9" fillId="5" borderId="13" xfId="0" applyNumberFormat="1" applyFont="1" applyFill="1" applyBorder="1" applyAlignment="1">
      <alignment horizontal="right" vertical="center" wrapText="1"/>
    </xf>
    <xf numFmtId="165" fontId="8" fillId="5" borderId="14" xfId="0" applyNumberFormat="1" applyFont="1" applyFill="1" applyBorder="1" applyAlignment="1">
      <alignment horizontal="right" vertical="center" wrapText="1"/>
    </xf>
    <xf numFmtId="0" fontId="8" fillId="0" borderId="4" xfId="0" applyFont="1" applyBorder="1"/>
    <xf numFmtId="0" fontId="8" fillId="0" borderId="1" xfId="0" applyFont="1" applyBorder="1"/>
    <xf numFmtId="164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 wrapText="1"/>
    </xf>
    <xf numFmtId="2" fontId="9" fillId="5" borderId="2" xfId="0" applyNumberFormat="1" applyFont="1" applyFill="1" applyBorder="1" applyAlignment="1">
      <alignment horizontal="center" vertical="center" wrapText="1"/>
    </xf>
    <xf numFmtId="2" fontId="9" fillId="5" borderId="3" xfId="0" applyNumberFormat="1" applyFont="1" applyFill="1" applyBorder="1" applyAlignment="1">
      <alignment horizontal="center" vertical="center" wrapText="1"/>
    </xf>
    <xf numFmtId="2" fontId="9" fillId="5" borderId="4" xfId="0" applyNumberFormat="1" applyFont="1" applyFill="1" applyBorder="1" applyAlignment="1">
      <alignment horizontal="center" vertical="center" wrapText="1"/>
    </xf>
    <xf numFmtId="0" fontId="7" fillId="7" borderId="10" xfId="0" quotePrefix="1" applyFont="1" applyFill="1" applyBorder="1" applyAlignment="1">
      <alignment horizontal="center" vertical="center" wrapText="1"/>
    </xf>
    <xf numFmtId="0" fontId="7" fillId="7" borderId="11" xfId="0" quotePrefix="1" applyFont="1" applyFill="1" applyBorder="1" applyAlignment="1">
      <alignment horizontal="center" vertical="center" wrapText="1"/>
    </xf>
    <xf numFmtId="0" fontId="7" fillId="7" borderId="16" xfId="0" quotePrefix="1" applyFont="1" applyFill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left" vertical="center" wrapText="1"/>
    </xf>
    <xf numFmtId="0" fontId="4" fillId="0" borderId="4" xfId="0" quotePrefix="1" applyFont="1" applyFill="1" applyBorder="1" applyAlignment="1">
      <alignment horizontal="left" vertical="center" wrapText="1"/>
    </xf>
    <xf numFmtId="0" fontId="4" fillId="0" borderId="2" xfId="0" quotePrefix="1" applyFont="1" applyBorder="1" applyAlignment="1">
      <alignment horizontal="left" vertical="center" wrapText="1"/>
    </xf>
    <xf numFmtId="0" fontId="4" fillId="0" borderId="3" xfId="0" quotePrefix="1" applyFont="1" applyBorder="1" applyAlignment="1">
      <alignment horizontal="left" vertical="center" wrapText="1"/>
    </xf>
    <xf numFmtId="0" fontId="4" fillId="0" borderId="18" xfId="0" quotePrefix="1" applyFont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right" vertical="center" wrapText="1"/>
    </xf>
    <xf numFmtId="164" fontId="9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right" vertical="center" wrapText="1"/>
    </xf>
    <xf numFmtId="164" fontId="9" fillId="0" borderId="4" xfId="0" applyNumberFormat="1" applyFont="1" applyFill="1" applyBorder="1" applyAlignment="1">
      <alignment horizontal="right" vertical="center" wrapText="1"/>
    </xf>
    <xf numFmtId="165" fontId="9" fillId="5" borderId="2" xfId="0" applyNumberFormat="1" applyFont="1" applyFill="1" applyBorder="1" applyAlignment="1">
      <alignment horizontal="center" vertical="center" wrapText="1"/>
    </xf>
    <xf numFmtId="165" fontId="9" fillId="5" borderId="3" xfId="0" applyNumberFormat="1" applyFont="1" applyFill="1" applyBorder="1" applyAlignment="1">
      <alignment horizontal="center" vertical="center" wrapText="1"/>
    </xf>
    <xf numFmtId="165" fontId="9" fillId="5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5"/>
  <sheetViews>
    <sheetView tabSelected="1" zoomScale="90" zoomScaleNormal="90" workbookViewId="0">
      <pane ySplit="10" topLeftCell="A141" activePane="bottomLeft" state="frozen"/>
      <selection pane="bottomLeft" activeCell="G145" sqref="G145"/>
    </sheetView>
  </sheetViews>
  <sheetFormatPr defaultRowHeight="12.75" x14ac:dyDescent="0.2"/>
  <cols>
    <col min="1" max="1" width="8.5703125" customWidth="1"/>
    <col min="2" max="2" width="8.7109375" style="5" customWidth="1"/>
    <col min="3" max="3" width="50.7109375" customWidth="1"/>
    <col min="4" max="5" width="15.7109375" customWidth="1"/>
    <col min="6" max="6" width="16.85546875" customWidth="1"/>
    <col min="7" max="7" width="15.7109375" customWidth="1"/>
    <col min="8" max="9" width="13.42578125" customWidth="1"/>
    <col min="10" max="10" width="15.7109375" customWidth="1"/>
    <col min="11" max="11" width="13" customWidth="1"/>
  </cols>
  <sheetData>
    <row r="1" spans="1:12" x14ac:dyDescent="0.2">
      <c r="A1" s="13"/>
      <c r="B1" s="13"/>
      <c r="C1" s="13"/>
      <c r="D1" s="13"/>
      <c r="E1" s="13"/>
      <c r="F1" s="13"/>
      <c r="G1" s="13"/>
      <c r="H1" s="208" t="s">
        <v>159</v>
      </c>
      <c r="I1" s="209"/>
      <c r="J1" s="209"/>
      <c r="K1" s="209"/>
      <c r="L1" s="13"/>
    </row>
    <row r="2" spans="1:12" x14ac:dyDescent="0.2">
      <c r="A2" s="13"/>
      <c r="B2" s="13"/>
      <c r="C2" s="13"/>
      <c r="D2" s="13"/>
      <c r="E2" s="13"/>
      <c r="F2" s="13"/>
      <c r="G2" s="13"/>
      <c r="H2" s="209"/>
      <c r="I2" s="209"/>
      <c r="J2" s="209"/>
      <c r="K2" s="209"/>
      <c r="L2" s="13"/>
    </row>
    <row r="3" spans="1:12" x14ac:dyDescent="0.2">
      <c r="A3" s="13"/>
      <c r="B3" s="13"/>
      <c r="C3" s="13"/>
      <c r="D3" s="13"/>
      <c r="E3" s="13"/>
      <c r="F3" s="13"/>
      <c r="G3" s="13"/>
      <c r="H3" s="209"/>
      <c r="I3" s="209"/>
      <c r="J3" s="209"/>
      <c r="K3" s="209"/>
      <c r="L3" s="13"/>
    </row>
    <row r="4" spans="1:12" x14ac:dyDescent="0.2">
      <c r="A4" s="13"/>
      <c r="B4" s="13"/>
      <c r="C4" s="13"/>
      <c r="D4" s="13"/>
      <c r="E4" s="13"/>
      <c r="F4" s="13"/>
      <c r="G4" s="13"/>
      <c r="H4" s="209"/>
      <c r="I4" s="209"/>
      <c r="J4" s="209"/>
      <c r="K4" s="209"/>
      <c r="L4" s="13"/>
    </row>
    <row r="5" spans="1:12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22.5" x14ac:dyDescent="0.3">
      <c r="A6" s="210" t="s">
        <v>154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</row>
    <row r="7" spans="1:12" ht="18.75" x14ac:dyDescent="0.3">
      <c r="A7" s="218" t="s">
        <v>97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</row>
    <row r="8" spans="1:12" ht="13.5" thickBo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4" t="s">
        <v>1</v>
      </c>
      <c r="L8" s="13"/>
    </row>
    <row r="9" spans="1:12" ht="30" customHeight="1" x14ac:dyDescent="0.2">
      <c r="A9" s="215" t="s">
        <v>146</v>
      </c>
      <c r="B9" s="215" t="s">
        <v>145</v>
      </c>
      <c r="C9" s="213" t="s">
        <v>95</v>
      </c>
      <c r="D9" s="211" t="s">
        <v>155</v>
      </c>
      <c r="E9" s="211" t="s">
        <v>121</v>
      </c>
      <c r="F9" s="211" t="s">
        <v>156</v>
      </c>
      <c r="G9" s="211" t="s">
        <v>157</v>
      </c>
      <c r="H9" s="211" t="s">
        <v>76</v>
      </c>
      <c r="I9" s="211"/>
      <c r="J9" s="211" t="s">
        <v>158</v>
      </c>
      <c r="K9" s="217"/>
      <c r="L9" s="13"/>
    </row>
    <row r="10" spans="1:12" s="1" customFormat="1" ht="43.5" customHeight="1" thickBot="1" x14ac:dyDescent="0.25">
      <c r="A10" s="216"/>
      <c r="B10" s="216"/>
      <c r="C10" s="214"/>
      <c r="D10" s="212"/>
      <c r="E10" s="212"/>
      <c r="F10" s="212"/>
      <c r="G10" s="212"/>
      <c r="H10" s="15" t="s">
        <v>77</v>
      </c>
      <c r="I10" s="15" t="s">
        <v>78</v>
      </c>
      <c r="J10" s="15" t="s">
        <v>79</v>
      </c>
      <c r="K10" s="16" t="s">
        <v>80</v>
      </c>
      <c r="L10" s="17"/>
    </row>
    <row r="11" spans="1:12" s="1" customFormat="1" ht="15.75" customHeight="1" thickBot="1" x14ac:dyDescent="0.25">
      <c r="A11" s="18">
        <v>1</v>
      </c>
      <c r="B11" s="19"/>
      <c r="C11" s="20">
        <v>2</v>
      </c>
      <c r="D11" s="20">
        <v>3</v>
      </c>
      <c r="E11" s="20">
        <v>4</v>
      </c>
      <c r="F11" s="20">
        <v>5</v>
      </c>
      <c r="G11" s="20">
        <v>6</v>
      </c>
      <c r="H11" s="20" t="s">
        <v>81</v>
      </c>
      <c r="I11" s="20" t="s">
        <v>82</v>
      </c>
      <c r="J11" s="20" t="s">
        <v>83</v>
      </c>
      <c r="K11" s="21" t="s">
        <v>84</v>
      </c>
      <c r="L11" s="17"/>
    </row>
    <row r="12" spans="1:12" s="1" customFormat="1" ht="24" customHeight="1" thickBot="1" x14ac:dyDescent="0.25">
      <c r="A12" s="22"/>
      <c r="B12" s="22"/>
      <c r="C12" s="22" t="s">
        <v>0</v>
      </c>
      <c r="D12" s="22"/>
      <c r="E12" s="22"/>
      <c r="F12" s="22"/>
      <c r="G12" s="22"/>
      <c r="H12" s="22"/>
      <c r="I12" s="22"/>
      <c r="J12" s="22"/>
      <c r="K12" s="22"/>
      <c r="L12" s="17"/>
    </row>
    <row r="13" spans="1:12" s="1" customFormat="1" ht="15.75" customHeight="1" thickBot="1" x14ac:dyDescent="0.25">
      <c r="A13" s="23" t="s">
        <v>85</v>
      </c>
      <c r="B13" s="24"/>
      <c r="C13" s="25" t="s">
        <v>86</v>
      </c>
      <c r="D13" s="102">
        <f>D14+D15+D16+D17</f>
        <v>19853241.280000001</v>
      </c>
      <c r="E13" s="102">
        <f>SUM(E14:E16)</f>
        <v>26191664.02</v>
      </c>
      <c r="F13" s="102">
        <f t="shared" ref="F13:G13" si="0">SUM(F14:F16)</f>
        <v>26191664.02</v>
      </c>
      <c r="G13" s="102">
        <f t="shared" si="0"/>
        <v>25856777.640000001</v>
      </c>
      <c r="H13" s="103">
        <f>G13/E13*100</f>
        <v>98.721400901659862</v>
      </c>
      <c r="I13" s="103">
        <f>G13/F13*100</f>
        <v>98.721400901659862</v>
      </c>
      <c r="J13" s="104">
        <f>G13-D13</f>
        <v>6003536.3599999994</v>
      </c>
      <c r="K13" s="105">
        <f>G13/D13*100</f>
        <v>130.2395778872033</v>
      </c>
      <c r="L13" s="17"/>
    </row>
    <row r="14" spans="1:12" ht="51" x14ac:dyDescent="0.2">
      <c r="A14" s="26" t="s">
        <v>2</v>
      </c>
      <c r="B14" s="96" t="s">
        <v>2</v>
      </c>
      <c r="C14" s="27" t="s">
        <v>3</v>
      </c>
      <c r="D14" s="106">
        <v>15472991.779999999</v>
      </c>
      <c r="E14" s="107">
        <v>22376805</v>
      </c>
      <c r="F14" s="106">
        <v>22376805</v>
      </c>
      <c r="G14" s="106">
        <v>22236566.030000001</v>
      </c>
      <c r="H14" s="108">
        <f t="shared" ref="H14:H132" si="1">G14/E14*100</f>
        <v>99.373284211039064</v>
      </c>
      <c r="I14" s="108">
        <f t="shared" ref="I14:I88" si="2">G14/F14*100</f>
        <v>99.373284211039064</v>
      </c>
      <c r="J14" s="109">
        <f t="shared" ref="J14:J132" si="3">G14-D14</f>
        <v>6763574.2500000019</v>
      </c>
      <c r="K14" s="108">
        <f t="shared" ref="K14:K132" si="4">G14/D14*100</f>
        <v>143.71212979472031</v>
      </c>
      <c r="L14" s="13"/>
    </row>
    <row r="15" spans="1:12" ht="25.5" x14ac:dyDescent="0.2">
      <c r="A15" s="28" t="s">
        <v>4</v>
      </c>
      <c r="B15" s="97" t="s">
        <v>4</v>
      </c>
      <c r="C15" s="29" t="s">
        <v>5</v>
      </c>
      <c r="D15" s="110">
        <v>2713717.27</v>
      </c>
      <c r="E15" s="111">
        <f>1060290+828900+1235700</f>
        <v>3124890</v>
      </c>
      <c r="F15" s="111">
        <f>1060290+828900+1235700</f>
        <v>3124890</v>
      </c>
      <c r="G15" s="110">
        <f>1044257.17+744518.27+1196622.87</f>
        <v>2985398.31</v>
      </c>
      <c r="H15" s="112">
        <f t="shared" si="1"/>
        <v>95.536108791029449</v>
      </c>
      <c r="I15" s="112">
        <f t="shared" si="2"/>
        <v>95.536108791029449</v>
      </c>
      <c r="J15" s="113">
        <f t="shared" si="3"/>
        <v>271681.04000000004</v>
      </c>
      <c r="K15" s="112">
        <f t="shared" si="4"/>
        <v>110.01139812917945</v>
      </c>
      <c r="L15" s="13"/>
    </row>
    <row r="16" spans="1:12" x14ac:dyDescent="0.2">
      <c r="A16" s="30" t="s">
        <v>6</v>
      </c>
      <c r="B16" s="98" t="s">
        <v>6</v>
      </c>
      <c r="C16" s="31" t="s">
        <v>7</v>
      </c>
      <c r="D16" s="114">
        <v>171274.3</v>
      </c>
      <c r="E16" s="115">
        <v>689969.02</v>
      </c>
      <c r="F16" s="114">
        <v>689969.02</v>
      </c>
      <c r="G16" s="114">
        <v>634813.30000000005</v>
      </c>
      <c r="H16" s="116">
        <f t="shared" si="1"/>
        <v>92.006058474915292</v>
      </c>
      <c r="I16" s="116">
        <f t="shared" si="2"/>
        <v>92.006058474915292</v>
      </c>
      <c r="J16" s="117">
        <f t="shared" si="3"/>
        <v>463539.00000000006</v>
      </c>
      <c r="K16" s="116">
        <f t="shared" si="4"/>
        <v>370.64130462071665</v>
      </c>
      <c r="L16" s="13"/>
    </row>
    <row r="17" spans="1:12" s="12" customFormat="1" ht="13.5" thickBot="1" x14ac:dyDescent="0.25">
      <c r="A17" s="85"/>
      <c r="B17" s="99" t="s">
        <v>160</v>
      </c>
      <c r="C17" s="86" t="s">
        <v>161</v>
      </c>
      <c r="D17" s="118">
        <v>1495257.93</v>
      </c>
      <c r="E17" s="119"/>
      <c r="F17" s="118"/>
      <c r="G17" s="118"/>
      <c r="H17" s="120"/>
      <c r="I17" s="120"/>
      <c r="J17" s="121">
        <f t="shared" si="3"/>
        <v>-1495257.93</v>
      </c>
      <c r="K17" s="120"/>
      <c r="L17" s="13"/>
    </row>
    <row r="18" spans="1:12" ht="13.5" thickBot="1" x14ac:dyDescent="0.25">
      <c r="A18" s="32">
        <v>1000</v>
      </c>
      <c r="B18" s="33"/>
      <c r="C18" s="25" t="s">
        <v>87</v>
      </c>
      <c r="D18" s="122">
        <f>SUM(D19:D33)</f>
        <v>101303427.78000002</v>
      </c>
      <c r="E18" s="122">
        <f>SUM(E19:E35)</f>
        <v>151359808.81</v>
      </c>
      <c r="F18" s="122">
        <f>SUM(F19:F35)</f>
        <v>151359808.81</v>
      </c>
      <c r="G18" s="122">
        <f>SUM(G19:G35)</f>
        <v>146057014.76000002</v>
      </c>
      <c r="H18" s="103">
        <f t="shared" si="1"/>
        <v>96.496563987698664</v>
      </c>
      <c r="I18" s="103">
        <f t="shared" si="2"/>
        <v>96.496563987698664</v>
      </c>
      <c r="J18" s="104">
        <f t="shared" si="3"/>
        <v>44753586.980000004</v>
      </c>
      <c r="K18" s="105">
        <f t="shared" si="4"/>
        <v>144.17776176062972</v>
      </c>
      <c r="L18" s="13"/>
    </row>
    <row r="19" spans="1:12" x14ac:dyDescent="0.2">
      <c r="A19" s="34" t="s">
        <v>8</v>
      </c>
      <c r="B19" s="26">
        <v>1010</v>
      </c>
      <c r="C19" s="27" t="s">
        <v>9</v>
      </c>
      <c r="D19" s="106">
        <v>19866973.460000001</v>
      </c>
      <c r="E19" s="107">
        <v>26943066</v>
      </c>
      <c r="F19" s="106">
        <v>26943066</v>
      </c>
      <c r="G19" s="106">
        <v>26308369.800000001</v>
      </c>
      <c r="H19" s="108">
        <f t="shared" si="1"/>
        <v>97.644305959833972</v>
      </c>
      <c r="I19" s="108">
        <f t="shared" si="2"/>
        <v>97.644305959833972</v>
      </c>
      <c r="J19" s="109">
        <f t="shared" si="3"/>
        <v>6441396.3399999999</v>
      </c>
      <c r="K19" s="108">
        <f t="shared" si="4"/>
        <v>132.42263524924445</v>
      </c>
      <c r="L19" s="13"/>
    </row>
    <row r="20" spans="1:12" s="6" customFormat="1" ht="25.5" x14ac:dyDescent="0.2">
      <c r="A20" s="194" t="s">
        <v>10</v>
      </c>
      <c r="B20" s="35">
        <v>1021</v>
      </c>
      <c r="C20" s="36" t="s">
        <v>123</v>
      </c>
      <c r="D20" s="202">
        <v>69835360.75</v>
      </c>
      <c r="E20" s="111">
        <v>28315203</v>
      </c>
      <c r="F20" s="111">
        <v>28315203</v>
      </c>
      <c r="G20" s="111">
        <v>27716468.23</v>
      </c>
      <c r="H20" s="123">
        <f t="shared" si="1"/>
        <v>97.885465380558983</v>
      </c>
      <c r="I20" s="123">
        <f t="shared" si="2"/>
        <v>97.885465380558983</v>
      </c>
      <c r="J20" s="219">
        <f>G20+G21+G25+G26-D20+G22+G23+G24</f>
        <v>29665976.160000008</v>
      </c>
      <c r="K20" s="222">
        <f>D20/(G20+G21+G22+G23+G24+G25+G26)*100</f>
        <v>70.185349180953025</v>
      </c>
      <c r="L20" s="37"/>
    </row>
    <row r="21" spans="1:12" s="6" customFormat="1" ht="25.5" x14ac:dyDescent="0.2">
      <c r="A21" s="195"/>
      <c r="B21" s="35">
        <v>1031</v>
      </c>
      <c r="C21" s="36" t="s">
        <v>124</v>
      </c>
      <c r="D21" s="203"/>
      <c r="E21" s="111">
        <v>73542200</v>
      </c>
      <c r="F21" s="111">
        <v>73542200</v>
      </c>
      <c r="G21" s="111">
        <v>70176309.310000002</v>
      </c>
      <c r="H21" s="123">
        <f t="shared" si="1"/>
        <v>95.423184661323702</v>
      </c>
      <c r="I21" s="123">
        <f t="shared" si="2"/>
        <v>95.423184661323702</v>
      </c>
      <c r="J21" s="220"/>
      <c r="K21" s="223"/>
      <c r="L21" s="37"/>
    </row>
    <row r="22" spans="1:12" s="6" customFormat="1" ht="25.5" x14ac:dyDescent="0.2">
      <c r="A22" s="195"/>
      <c r="B22" s="35">
        <v>1061</v>
      </c>
      <c r="C22" s="36" t="s">
        <v>123</v>
      </c>
      <c r="D22" s="203"/>
      <c r="E22" s="111">
        <v>444212.57</v>
      </c>
      <c r="F22" s="111">
        <v>444212.57</v>
      </c>
      <c r="G22" s="111">
        <v>444212.57</v>
      </c>
      <c r="H22" s="123">
        <f t="shared" si="1"/>
        <v>100</v>
      </c>
      <c r="I22" s="123">
        <f t="shared" si="2"/>
        <v>100</v>
      </c>
      <c r="J22" s="220"/>
      <c r="K22" s="223"/>
      <c r="L22" s="37"/>
    </row>
    <row r="23" spans="1:12" s="6" customFormat="1" ht="51" x14ac:dyDescent="0.2">
      <c r="A23" s="195"/>
      <c r="B23" s="35">
        <v>1181</v>
      </c>
      <c r="C23" s="36" t="s">
        <v>151</v>
      </c>
      <c r="D23" s="203"/>
      <c r="E23" s="111">
        <v>83878</v>
      </c>
      <c r="F23" s="111">
        <v>83878</v>
      </c>
      <c r="G23" s="111">
        <v>83721</v>
      </c>
      <c r="H23" s="123">
        <f t="shared" si="1"/>
        <v>99.812823386346835</v>
      </c>
      <c r="I23" s="123">
        <f t="shared" si="2"/>
        <v>99.812823386346835</v>
      </c>
      <c r="J23" s="220"/>
      <c r="K23" s="223"/>
      <c r="L23" s="37"/>
    </row>
    <row r="24" spans="1:12" s="6" customFormat="1" ht="51" x14ac:dyDescent="0.2">
      <c r="A24" s="195"/>
      <c r="B24" s="35">
        <v>1182</v>
      </c>
      <c r="C24" s="36" t="s">
        <v>152</v>
      </c>
      <c r="D24" s="203"/>
      <c r="E24" s="111">
        <v>781452.5</v>
      </c>
      <c r="F24" s="111">
        <v>781452.5</v>
      </c>
      <c r="G24" s="111">
        <v>779483.05</v>
      </c>
      <c r="H24" s="123">
        <f t="shared" si="1"/>
        <v>99.747975724692168</v>
      </c>
      <c r="I24" s="123">
        <f t="shared" si="2"/>
        <v>99.747975724692168</v>
      </c>
      <c r="J24" s="220"/>
      <c r="K24" s="223"/>
      <c r="L24" s="37"/>
    </row>
    <row r="25" spans="1:12" s="6" customFormat="1" ht="38.25" x14ac:dyDescent="0.2">
      <c r="A25" s="195"/>
      <c r="B25" s="35">
        <v>1200</v>
      </c>
      <c r="C25" s="36" t="s">
        <v>125</v>
      </c>
      <c r="D25" s="203"/>
      <c r="E25" s="111">
        <v>194770</v>
      </c>
      <c r="F25" s="111">
        <v>194770</v>
      </c>
      <c r="G25" s="111">
        <v>194770</v>
      </c>
      <c r="H25" s="123">
        <f t="shared" si="1"/>
        <v>100</v>
      </c>
      <c r="I25" s="123">
        <f t="shared" si="2"/>
        <v>100</v>
      </c>
      <c r="J25" s="220"/>
      <c r="K25" s="223"/>
      <c r="L25" s="37"/>
    </row>
    <row r="26" spans="1:12" s="6" customFormat="1" ht="51" x14ac:dyDescent="0.2">
      <c r="A26" s="196"/>
      <c r="B26" s="35">
        <v>1210</v>
      </c>
      <c r="C26" s="36" t="s">
        <v>126</v>
      </c>
      <c r="D26" s="204"/>
      <c r="E26" s="111">
        <v>106372.75</v>
      </c>
      <c r="F26" s="111">
        <v>106372.75</v>
      </c>
      <c r="G26" s="111">
        <v>106372.75</v>
      </c>
      <c r="H26" s="123">
        <f t="shared" si="1"/>
        <v>100</v>
      </c>
      <c r="I26" s="123">
        <f t="shared" si="2"/>
        <v>100</v>
      </c>
      <c r="J26" s="221"/>
      <c r="K26" s="224"/>
      <c r="L26" s="37"/>
    </row>
    <row r="27" spans="1:12" ht="25.5" x14ac:dyDescent="0.2">
      <c r="A27" s="38" t="s">
        <v>11</v>
      </c>
      <c r="B27" s="28">
        <v>1070</v>
      </c>
      <c r="C27" s="29" t="s">
        <v>12</v>
      </c>
      <c r="D27" s="110">
        <v>3431488.27</v>
      </c>
      <c r="E27" s="111">
        <v>4457371</v>
      </c>
      <c r="F27" s="110">
        <v>4457371</v>
      </c>
      <c r="G27" s="110">
        <v>4385182.6100000003</v>
      </c>
      <c r="H27" s="112">
        <f t="shared" si="1"/>
        <v>98.380471582912904</v>
      </c>
      <c r="I27" s="112">
        <f t="shared" si="2"/>
        <v>98.380471582912904</v>
      </c>
      <c r="J27" s="113">
        <f t="shared" si="3"/>
        <v>953694.34000000032</v>
      </c>
      <c r="K27" s="112">
        <f t="shared" si="4"/>
        <v>127.79244062518683</v>
      </c>
      <c r="L27" s="13"/>
    </row>
    <row r="28" spans="1:12" x14ac:dyDescent="0.2">
      <c r="A28" s="38" t="s">
        <v>13</v>
      </c>
      <c r="B28" s="28">
        <v>1080</v>
      </c>
      <c r="C28" s="29" t="s">
        <v>14</v>
      </c>
      <c r="D28" s="110">
        <v>4015438.84</v>
      </c>
      <c r="E28" s="111">
        <v>5081632</v>
      </c>
      <c r="F28" s="110">
        <v>5081632</v>
      </c>
      <c r="G28" s="110">
        <v>5059569.54</v>
      </c>
      <c r="H28" s="112">
        <f t="shared" si="1"/>
        <v>99.565839084766466</v>
      </c>
      <c r="I28" s="112">
        <f t="shared" si="2"/>
        <v>99.565839084766466</v>
      </c>
      <c r="J28" s="113">
        <f t="shared" si="3"/>
        <v>1044130.7000000002</v>
      </c>
      <c r="K28" s="112">
        <f t="shared" si="4"/>
        <v>126.00290383205039</v>
      </c>
      <c r="L28" s="13"/>
    </row>
    <row r="29" spans="1:12" x14ac:dyDescent="0.2">
      <c r="A29" s="38" t="s">
        <v>15</v>
      </c>
      <c r="B29" s="28"/>
      <c r="C29" s="29" t="s">
        <v>16</v>
      </c>
      <c r="D29" s="110">
        <v>665983.4</v>
      </c>
      <c r="E29" s="111">
        <v>0</v>
      </c>
      <c r="F29" s="110">
        <v>0</v>
      </c>
      <c r="G29" s="110">
        <v>0</v>
      </c>
      <c r="H29" s="112"/>
      <c r="I29" s="112"/>
      <c r="J29" s="113">
        <f t="shared" si="3"/>
        <v>-665983.4</v>
      </c>
      <c r="K29" s="112">
        <f t="shared" si="4"/>
        <v>0</v>
      </c>
      <c r="L29" s="13"/>
    </row>
    <row r="30" spans="1:12" s="5" customFormat="1" ht="25.5" x14ac:dyDescent="0.2">
      <c r="A30" s="38"/>
      <c r="B30" s="28">
        <v>1160</v>
      </c>
      <c r="C30" s="29" t="s">
        <v>122</v>
      </c>
      <c r="D30" s="110">
        <v>0</v>
      </c>
      <c r="E30" s="111">
        <v>926800</v>
      </c>
      <c r="F30" s="110">
        <v>926800</v>
      </c>
      <c r="G30" s="110">
        <v>924750.26</v>
      </c>
      <c r="H30" s="112">
        <f t="shared" si="1"/>
        <v>99.778836858006045</v>
      </c>
      <c r="I30" s="112">
        <f t="shared" si="2"/>
        <v>99.778836858006045</v>
      </c>
      <c r="J30" s="113">
        <f t="shared" si="3"/>
        <v>924750.26</v>
      </c>
      <c r="K30" s="112"/>
      <c r="L30" s="13"/>
    </row>
    <row r="31" spans="1:12" x14ac:dyDescent="0.2">
      <c r="A31" s="38" t="s">
        <v>17</v>
      </c>
      <c r="B31" s="28">
        <v>1141</v>
      </c>
      <c r="C31" s="29" t="s">
        <v>18</v>
      </c>
      <c r="D31" s="110">
        <v>2518114.66</v>
      </c>
      <c r="E31" s="111">
        <v>8722804</v>
      </c>
      <c r="F31" s="110">
        <v>8722804</v>
      </c>
      <c r="G31" s="110">
        <v>8698289.0199999996</v>
      </c>
      <c r="H31" s="112">
        <f t="shared" si="1"/>
        <v>99.718955280893624</v>
      </c>
      <c r="I31" s="112">
        <f t="shared" si="2"/>
        <v>99.718955280893624</v>
      </c>
      <c r="J31" s="113">
        <f t="shared" si="3"/>
        <v>6180174.3599999994</v>
      </c>
      <c r="K31" s="112">
        <f t="shared" si="4"/>
        <v>345.42863191146347</v>
      </c>
      <c r="L31" s="13"/>
    </row>
    <row r="32" spans="1:12" x14ac:dyDescent="0.2">
      <c r="A32" s="38" t="s">
        <v>19</v>
      </c>
      <c r="B32" s="28">
        <v>1142</v>
      </c>
      <c r="C32" s="29" t="s">
        <v>20</v>
      </c>
      <c r="D32" s="110">
        <v>126091.97</v>
      </c>
      <c r="E32" s="111">
        <v>134997</v>
      </c>
      <c r="F32" s="110">
        <v>134997</v>
      </c>
      <c r="G32" s="110">
        <v>132842.56</v>
      </c>
      <c r="H32" s="112">
        <f t="shared" si="1"/>
        <v>98.404083053697491</v>
      </c>
      <c r="I32" s="112">
        <f t="shared" si="2"/>
        <v>98.404083053697491</v>
      </c>
      <c r="J32" s="113">
        <f t="shared" si="3"/>
        <v>6750.5899999999965</v>
      </c>
      <c r="K32" s="112">
        <f t="shared" si="4"/>
        <v>105.35370333257541</v>
      </c>
      <c r="L32" s="13"/>
    </row>
    <row r="33" spans="1:12" ht="25.5" x14ac:dyDescent="0.2">
      <c r="A33" s="197" t="s">
        <v>21</v>
      </c>
      <c r="B33" s="28">
        <v>1151</v>
      </c>
      <c r="C33" s="29" t="s">
        <v>127</v>
      </c>
      <c r="D33" s="200">
        <v>843976.43</v>
      </c>
      <c r="E33" s="111">
        <v>129596</v>
      </c>
      <c r="F33" s="110">
        <v>129596</v>
      </c>
      <c r="G33" s="110">
        <v>129484.27</v>
      </c>
      <c r="H33" s="112">
        <f t="shared" si="1"/>
        <v>99.913785919318499</v>
      </c>
      <c r="I33" s="112">
        <f t="shared" si="2"/>
        <v>99.913785919318499</v>
      </c>
      <c r="J33" s="225">
        <f>G33+G34+G35-D33</f>
        <v>202697.63</v>
      </c>
      <c r="K33" s="191">
        <v>125.6</v>
      </c>
      <c r="L33" s="13"/>
    </row>
    <row r="34" spans="1:12" s="5" customFormat="1" ht="25.5" x14ac:dyDescent="0.2">
      <c r="A34" s="198"/>
      <c r="B34" s="28">
        <v>1152</v>
      </c>
      <c r="C34" s="29" t="s">
        <v>128</v>
      </c>
      <c r="D34" s="201"/>
      <c r="E34" s="111">
        <v>1141900</v>
      </c>
      <c r="F34" s="110">
        <v>1141900</v>
      </c>
      <c r="G34" s="110">
        <v>563635.80000000005</v>
      </c>
      <c r="H34" s="112">
        <f t="shared" si="1"/>
        <v>49.359471057010254</v>
      </c>
      <c r="I34" s="112">
        <f t="shared" si="2"/>
        <v>49.359471057010254</v>
      </c>
      <c r="J34" s="226"/>
      <c r="K34" s="192"/>
      <c r="L34" s="13"/>
    </row>
    <row r="35" spans="1:12" s="5" customFormat="1" ht="64.5" thickBot="1" x14ac:dyDescent="0.25">
      <c r="A35" s="199"/>
      <c r="B35" s="39">
        <v>1154</v>
      </c>
      <c r="C35" s="40" t="s">
        <v>129</v>
      </c>
      <c r="D35" s="201"/>
      <c r="E35" s="124">
        <v>353553.99</v>
      </c>
      <c r="F35" s="125">
        <v>353553.99</v>
      </c>
      <c r="G35" s="125">
        <v>353553.99</v>
      </c>
      <c r="H35" s="126">
        <f t="shared" si="1"/>
        <v>100</v>
      </c>
      <c r="I35" s="126">
        <f t="shared" si="2"/>
        <v>100</v>
      </c>
      <c r="J35" s="227"/>
      <c r="K35" s="193"/>
      <c r="L35" s="13"/>
    </row>
    <row r="36" spans="1:12" s="2" customFormat="1" ht="13.5" thickBot="1" x14ac:dyDescent="0.25">
      <c r="A36" s="32">
        <v>2000</v>
      </c>
      <c r="B36" s="33"/>
      <c r="C36" s="25" t="s">
        <v>130</v>
      </c>
      <c r="D36" s="127">
        <f t="shared" ref="D36:G36" si="5">SUM(D37:D39)</f>
        <v>0</v>
      </c>
      <c r="E36" s="127">
        <f t="shared" si="5"/>
        <v>5083512</v>
      </c>
      <c r="F36" s="127">
        <f t="shared" si="5"/>
        <v>5083512</v>
      </c>
      <c r="G36" s="127">
        <f t="shared" si="5"/>
        <v>5070147.21</v>
      </c>
      <c r="H36" s="103">
        <f t="shared" ref="H36" si="6">G36/E36*100</f>
        <v>99.737095338813006</v>
      </c>
      <c r="I36" s="103">
        <f t="shared" ref="I36" si="7">G36/F36*100</f>
        <v>99.737095338813006</v>
      </c>
      <c r="J36" s="104">
        <f t="shared" ref="J36" si="8">G36-D36</f>
        <v>5070147.21</v>
      </c>
      <c r="K36" s="105" t="e">
        <f t="shared" ref="K36" si="9">G36/D36*100</f>
        <v>#DIV/0!</v>
      </c>
      <c r="L36" s="41"/>
    </row>
    <row r="37" spans="1:12" s="5" customFormat="1" x14ac:dyDescent="0.2">
      <c r="A37" s="38">
        <v>2010</v>
      </c>
      <c r="B37" s="28">
        <v>2010</v>
      </c>
      <c r="C37" s="29" t="s">
        <v>131</v>
      </c>
      <c r="D37" s="128">
        <v>0</v>
      </c>
      <c r="E37" s="111">
        <v>3399700</v>
      </c>
      <c r="F37" s="110">
        <v>3399700</v>
      </c>
      <c r="G37" s="110">
        <v>3395321.21</v>
      </c>
      <c r="H37" s="112">
        <f>G37/E37*100</f>
        <v>99.871200694178896</v>
      </c>
      <c r="I37" s="112">
        <f>G37/F37*100</f>
        <v>99.871200694178896</v>
      </c>
      <c r="J37" s="113">
        <f>G37-D37</f>
        <v>3395321.21</v>
      </c>
      <c r="K37" s="112"/>
      <c r="L37" s="13"/>
    </row>
    <row r="38" spans="1:12" s="5" customFormat="1" ht="38.25" x14ac:dyDescent="0.2">
      <c r="A38" s="38">
        <v>2111</v>
      </c>
      <c r="B38" s="28">
        <v>2111</v>
      </c>
      <c r="C38" s="29" t="s">
        <v>132</v>
      </c>
      <c r="D38" s="128">
        <v>0</v>
      </c>
      <c r="E38" s="111">
        <v>600000</v>
      </c>
      <c r="F38" s="110">
        <v>600000</v>
      </c>
      <c r="G38" s="110">
        <v>591018.72</v>
      </c>
      <c r="H38" s="112">
        <f t="shared" ref="H38:H39" si="10">G38/E38*100</f>
        <v>98.503119999999996</v>
      </c>
      <c r="I38" s="112">
        <f t="shared" ref="I38:I39" si="11">G38/F38*100</f>
        <v>98.503119999999996</v>
      </c>
      <c r="J38" s="113">
        <f t="shared" ref="J38:J39" si="12">G38-D38</f>
        <v>591018.72</v>
      </c>
      <c r="K38" s="112"/>
      <c r="L38" s="13"/>
    </row>
    <row r="39" spans="1:12" s="5" customFormat="1" ht="26.25" thickBot="1" x14ac:dyDescent="0.25">
      <c r="A39" s="42">
        <v>2144</v>
      </c>
      <c r="B39" s="39">
        <v>2144</v>
      </c>
      <c r="C39" s="29" t="s">
        <v>133</v>
      </c>
      <c r="D39" s="129">
        <v>0</v>
      </c>
      <c r="E39" s="124">
        <v>1083812</v>
      </c>
      <c r="F39" s="125">
        <v>1083812</v>
      </c>
      <c r="G39" s="125">
        <v>1083807.28</v>
      </c>
      <c r="H39" s="112">
        <f t="shared" si="10"/>
        <v>99.99956450011625</v>
      </c>
      <c r="I39" s="112">
        <f t="shared" si="11"/>
        <v>99.99956450011625</v>
      </c>
      <c r="J39" s="113">
        <f t="shared" si="12"/>
        <v>1083807.28</v>
      </c>
      <c r="K39" s="120"/>
      <c r="L39" s="13"/>
    </row>
    <row r="40" spans="1:12" s="2" customFormat="1" x14ac:dyDescent="0.2">
      <c r="A40" s="43">
        <v>3000</v>
      </c>
      <c r="B40" s="44"/>
      <c r="C40" s="45" t="s">
        <v>88</v>
      </c>
      <c r="D40" s="130">
        <f t="shared" ref="D40" si="13">SUM(D44:D49)</f>
        <v>9662955.4399999995</v>
      </c>
      <c r="E40" s="130">
        <f>SUM(E41:E49)</f>
        <v>13905874</v>
      </c>
      <c r="F40" s="130">
        <f t="shared" ref="F40:G40" si="14">SUM(F41:F49)</f>
        <v>13905874</v>
      </c>
      <c r="G40" s="130">
        <f t="shared" si="14"/>
        <v>13720397.939999998</v>
      </c>
      <c r="H40" s="131">
        <f t="shared" si="1"/>
        <v>98.66620350507992</v>
      </c>
      <c r="I40" s="131">
        <f t="shared" si="2"/>
        <v>98.66620350507992</v>
      </c>
      <c r="J40" s="132">
        <f t="shared" si="3"/>
        <v>4057442.4999999981</v>
      </c>
      <c r="K40" s="133">
        <f t="shared" si="4"/>
        <v>141.98966377516481</v>
      </c>
      <c r="L40" s="41"/>
    </row>
    <row r="41" spans="1:12" s="2" customFormat="1" ht="25.5" x14ac:dyDescent="0.2">
      <c r="A41" s="46">
        <v>3032</v>
      </c>
      <c r="B41" s="95">
        <v>3032</v>
      </c>
      <c r="C41" s="29" t="s">
        <v>134</v>
      </c>
      <c r="D41" s="111">
        <v>0</v>
      </c>
      <c r="E41" s="111">
        <v>180000</v>
      </c>
      <c r="F41" s="111">
        <v>180000</v>
      </c>
      <c r="G41" s="111">
        <v>171134.11</v>
      </c>
      <c r="H41" s="123">
        <f>G41/E41*100</f>
        <v>95.074505555555547</v>
      </c>
      <c r="I41" s="123">
        <f>G41/F41*100</f>
        <v>95.074505555555547</v>
      </c>
      <c r="J41" s="109">
        <f t="shared" si="3"/>
        <v>171134.11</v>
      </c>
      <c r="K41" s="108"/>
      <c r="L41" s="41"/>
    </row>
    <row r="42" spans="1:12" s="2" customFormat="1" ht="25.5" x14ac:dyDescent="0.2">
      <c r="A42" s="46">
        <v>3035</v>
      </c>
      <c r="B42" s="95">
        <v>3035</v>
      </c>
      <c r="C42" s="29" t="s">
        <v>135</v>
      </c>
      <c r="D42" s="111">
        <v>0</v>
      </c>
      <c r="E42" s="111">
        <v>50000</v>
      </c>
      <c r="F42" s="111">
        <v>50000</v>
      </c>
      <c r="G42" s="111">
        <v>14598.88</v>
      </c>
      <c r="H42" s="123">
        <f t="shared" ref="H42:H49" si="15">G42/E42*100</f>
        <v>29.197759999999999</v>
      </c>
      <c r="I42" s="123">
        <f t="shared" ref="I42:I49" si="16">G42/F42*100</f>
        <v>29.197759999999999</v>
      </c>
      <c r="J42" s="109">
        <f t="shared" si="3"/>
        <v>14598.88</v>
      </c>
      <c r="K42" s="108"/>
      <c r="L42" s="41"/>
    </row>
    <row r="43" spans="1:12" s="2" customFormat="1" ht="25.5" x14ac:dyDescent="0.2">
      <c r="A43" s="46">
        <v>3050</v>
      </c>
      <c r="B43" s="95">
        <v>3050</v>
      </c>
      <c r="C43" s="29" t="s">
        <v>136</v>
      </c>
      <c r="D43" s="111">
        <v>0</v>
      </c>
      <c r="E43" s="111">
        <v>33800</v>
      </c>
      <c r="F43" s="111">
        <v>33800</v>
      </c>
      <c r="G43" s="111">
        <v>23448.37</v>
      </c>
      <c r="H43" s="123">
        <f t="shared" si="15"/>
        <v>69.373875739644959</v>
      </c>
      <c r="I43" s="123">
        <f t="shared" si="16"/>
        <v>69.373875739644959</v>
      </c>
      <c r="J43" s="109">
        <f t="shared" si="3"/>
        <v>23448.37</v>
      </c>
      <c r="K43" s="108"/>
      <c r="L43" s="41"/>
    </row>
    <row r="44" spans="1:12" ht="38.25" x14ac:dyDescent="0.2">
      <c r="A44" s="34" t="s">
        <v>22</v>
      </c>
      <c r="B44" s="26">
        <v>3104</v>
      </c>
      <c r="C44" s="27" t="s">
        <v>23</v>
      </c>
      <c r="D44" s="106">
        <v>7539407.6200000001</v>
      </c>
      <c r="E44" s="107">
        <v>10351524</v>
      </c>
      <c r="F44" s="106">
        <v>10351524</v>
      </c>
      <c r="G44" s="106">
        <v>10282644.279999999</v>
      </c>
      <c r="H44" s="123">
        <f t="shared" si="15"/>
        <v>99.33459343764261</v>
      </c>
      <c r="I44" s="123">
        <f t="shared" si="16"/>
        <v>99.33459343764261</v>
      </c>
      <c r="J44" s="109">
        <f t="shared" si="3"/>
        <v>2743236.6599999992</v>
      </c>
      <c r="K44" s="108">
        <f t="shared" si="4"/>
        <v>136.38530768283357</v>
      </c>
      <c r="L44" s="13"/>
    </row>
    <row r="45" spans="1:12" ht="25.5" x14ac:dyDescent="0.2">
      <c r="A45" s="38" t="s">
        <v>24</v>
      </c>
      <c r="B45" s="28">
        <v>3121</v>
      </c>
      <c r="C45" s="29" t="s">
        <v>25</v>
      </c>
      <c r="D45" s="110">
        <v>1520397.82</v>
      </c>
      <c r="E45" s="111">
        <v>1952800</v>
      </c>
      <c r="F45" s="110">
        <v>1952800</v>
      </c>
      <c r="G45" s="110">
        <v>1950804.93</v>
      </c>
      <c r="H45" s="123">
        <f t="shared" si="15"/>
        <v>99.897835415813191</v>
      </c>
      <c r="I45" s="123">
        <f t="shared" si="16"/>
        <v>99.897835415813191</v>
      </c>
      <c r="J45" s="113">
        <f t="shared" si="3"/>
        <v>430407.10999999987</v>
      </c>
      <c r="K45" s="112">
        <f t="shared" si="4"/>
        <v>128.30884814081091</v>
      </c>
      <c r="L45" s="13"/>
    </row>
    <row r="46" spans="1:12" s="7" customFormat="1" ht="51" x14ac:dyDescent="0.2">
      <c r="A46" s="47">
        <v>3160</v>
      </c>
      <c r="B46" s="30">
        <v>3160</v>
      </c>
      <c r="C46" s="29" t="s">
        <v>137</v>
      </c>
      <c r="D46" s="114">
        <v>0</v>
      </c>
      <c r="E46" s="115">
        <v>230000</v>
      </c>
      <c r="F46" s="114">
        <v>230000</v>
      </c>
      <c r="G46" s="114">
        <v>225123.61</v>
      </c>
      <c r="H46" s="123">
        <f t="shared" si="15"/>
        <v>97.879830434782605</v>
      </c>
      <c r="I46" s="123">
        <f t="shared" si="16"/>
        <v>97.879830434782605</v>
      </c>
      <c r="J46" s="113">
        <f t="shared" si="3"/>
        <v>225123.61</v>
      </c>
      <c r="K46" s="112"/>
      <c r="L46" s="13"/>
    </row>
    <row r="47" spans="1:12" s="7" customFormat="1" ht="51" x14ac:dyDescent="0.2">
      <c r="A47" s="47">
        <v>3180</v>
      </c>
      <c r="B47" s="30">
        <v>3180</v>
      </c>
      <c r="C47" s="29" t="s">
        <v>138</v>
      </c>
      <c r="D47" s="114">
        <v>0</v>
      </c>
      <c r="E47" s="115">
        <v>160000</v>
      </c>
      <c r="F47" s="114">
        <v>160000</v>
      </c>
      <c r="G47" s="114">
        <v>152428.87</v>
      </c>
      <c r="H47" s="123">
        <f t="shared" si="15"/>
        <v>95.268043750000004</v>
      </c>
      <c r="I47" s="123">
        <f t="shared" si="16"/>
        <v>95.268043750000004</v>
      </c>
      <c r="J47" s="113">
        <f t="shared" si="3"/>
        <v>152428.87</v>
      </c>
      <c r="K47" s="116"/>
      <c r="L47" s="13"/>
    </row>
    <row r="48" spans="1:12" s="7" customFormat="1" ht="38.25" x14ac:dyDescent="0.2">
      <c r="A48" s="47">
        <v>3192</v>
      </c>
      <c r="B48" s="30">
        <v>3192</v>
      </c>
      <c r="C48" s="29" t="s">
        <v>139</v>
      </c>
      <c r="D48" s="114">
        <v>0</v>
      </c>
      <c r="E48" s="115">
        <v>90750</v>
      </c>
      <c r="F48" s="114">
        <v>90750</v>
      </c>
      <c r="G48" s="114">
        <v>90734.89</v>
      </c>
      <c r="H48" s="123">
        <f t="shared" si="15"/>
        <v>99.983349862258947</v>
      </c>
      <c r="I48" s="123">
        <f t="shared" si="16"/>
        <v>99.983349862258947</v>
      </c>
      <c r="J48" s="113">
        <f t="shared" si="3"/>
        <v>90734.89</v>
      </c>
      <c r="K48" s="116"/>
      <c r="L48" s="13"/>
    </row>
    <row r="49" spans="1:12" ht="26.25" thickBot="1" x14ac:dyDescent="0.25">
      <c r="A49" s="47" t="s">
        <v>26</v>
      </c>
      <c r="B49" s="30">
        <v>3242</v>
      </c>
      <c r="C49" s="31" t="s">
        <v>27</v>
      </c>
      <c r="D49" s="114">
        <v>603150</v>
      </c>
      <c r="E49" s="115">
        <v>857000</v>
      </c>
      <c r="F49" s="114">
        <v>857000</v>
      </c>
      <c r="G49" s="114">
        <v>809480</v>
      </c>
      <c r="H49" s="123">
        <f t="shared" si="15"/>
        <v>94.455075845974335</v>
      </c>
      <c r="I49" s="123">
        <f t="shared" si="16"/>
        <v>94.455075845974335</v>
      </c>
      <c r="J49" s="113">
        <f t="shared" si="3"/>
        <v>206330</v>
      </c>
      <c r="K49" s="116">
        <f t="shared" si="4"/>
        <v>134.20873746165961</v>
      </c>
      <c r="L49" s="13"/>
    </row>
    <row r="50" spans="1:12" s="2" customFormat="1" ht="13.5" thickBot="1" x14ac:dyDescent="0.25">
      <c r="A50" s="32">
        <v>4000</v>
      </c>
      <c r="B50" s="33"/>
      <c r="C50" s="25" t="s">
        <v>89</v>
      </c>
      <c r="D50" s="127">
        <f t="shared" ref="D50" si="17">SUM(D51:D55)</f>
        <v>10971152.41</v>
      </c>
      <c r="E50" s="127">
        <f>SUM(E51:E55)</f>
        <v>16909610</v>
      </c>
      <c r="F50" s="127">
        <f t="shared" ref="F50:G50" si="18">SUM(F51:F55)</f>
        <v>16909610</v>
      </c>
      <c r="G50" s="127">
        <f t="shared" si="18"/>
        <v>16491923.610000001</v>
      </c>
      <c r="H50" s="103">
        <f t="shared" si="1"/>
        <v>97.529887501840676</v>
      </c>
      <c r="I50" s="103">
        <f t="shared" si="2"/>
        <v>97.529887501840676</v>
      </c>
      <c r="J50" s="104">
        <f t="shared" si="3"/>
        <v>5520771.2000000011</v>
      </c>
      <c r="K50" s="105">
        <f t="shared" si="4"/>
        <v>150.32079578958289</v>
      </c>
      <c r="L50" s="41"/>
    </row>
    <row r="51" spans="1:12" x14ac:dyDescent="0.2">
      <c r="A51" s="26" t="s">
        <v>28</v>
      </c>
      <c r="B51" s="26">
        <v>4030</v>
      </c>
      <c r="C51" s="27" t="s">
        <v>29</v>
      </c>
      <c r="D51" s="106">
        <v>2937434.61</v>
      </c>
      <c r="E51" s="107">
        <v>4525000</v>
      </c>
      <c r="F51" s="106">
        <v>4525000</v>
      </c>
      <c r="G51" s="106">
        <v>4410213.8600000003</v>
      </c>
      <c r="H51" s="108">
        <f t="shared" si="1"/>
        <v>97.463289723756915</v>
      </c>
      <c r="I51" s="108">
        <f t="shared" si="2"/>
        <v>97.463289723756915</v>
      </c>
      <c r="J51" s="109">
        <f t="shared" si="3"/>
        <v>1472779.2500000005</v>
      </c>
      <c r="K51" s="108">
        <f t="shared" si="4"/>
        <v>150.13828205694085</v>
      </c>
      <c r="L51" s="13"/>
    </row>
    <row r="52" spans="1:12" x14ac:dyDescent="0.2">
      <c r="A52" s="28" t="s">
        <v>30</v>
      </c>
      <c r="B52" s="28">
        <v>4040</v>
      </c>
      <c r="C52" s="29" t="s">
        <v>31</v>
      </c>
      <c r="D52" s="110">
        <v>410831.24</v>
      </c>
      <c r="E52" s="111">
        <v>591200</v>
      </c>
      <c r="F52" s="110">
        <v>591200</v>
      </c>
      <c r="G52" s="110">
        <v>563788.99</v>
      </c>
      <c r="H52" s="112">
        <f t="shared" si="1"/>
        <v>95.363496278755079</v>
      </c>
      <c r="I52" s="112">
        <f t="shared" si="2"/>
        <v>95.363496278755079</v>
      </c>
      <c r="J52" s="113">
        <f t="shared" si="3"/>
        <v>152957.75</v>
      </c>
      <c r="K52" s="112">
        <f t="shared" si="4"/>
        <v>137.23128504054364</v>
      </c>
      <c r="L52" s="13"/>
    </row>
    <row r="53" spans="1:12" ht="25.5" x14ac:dyDescent="0.2">
      <c r="A53" s="28" t="s">
        <v>32</v>
      </c>
      <c r="B53" s="28">
        <v>4060</v>
      </c>
      <c r="C53" s="29" t="s">
        <v>33</v>
      </c>
      <c r="D53" s="110">
        <v>6489204.4699999997</v>
      </c>
      <c r="E53" s="111">
        <v>9944910</v>
      </c>
      <c r="F53" s="110">
        <v>9944910</v>
      </c>
      <c r="G53" s="110">
        <v>9758666.1600000001</v>
      </c>
      <c r="H53" s="112">
        <f t="shared" si="1"/>
        <v>98.127244590448782</v>
      </c>
      <c r="I53" s="112">
        <f t="shared" si="2"/>
        <v>98.127244590448782</v>
      </c>
      <c r="J53" s="113">
        <f t="shared" si="3"/>
        <v>3269461.6900000004</v>
      </c>
      <c r="K53" s="112">
        <f t="shared" si="4"/>
        <v>150.38308940818445</v>
      </c>
      <c r="L53" s="13"/>
    </row>
    <row r="54" spans="1:12" ht="25.5" x14ac:dyDescent="0.2">
      <c r="A54" s="28" t="s">
        <v>34</v>
      </c>
      <c r="B54" s="28">
        <v>4081</v>
      </c>
      <c r="C54" s="29" t="s">
        <v>35</v>
      </c>
      <c r="D54" s="110">
        <v>741538.24</v>
      </c>
      <c r="E54" s="111">
        <v>983500</v>
      </c>
      <c r="F54" s="110">
        <v>983500</v>
      </c>
      <c r="G54" s="110">
        <v>951342.53</v>
      </c>
      <c r="H54" s="112">
        <f t="shared" si="1"/>
        <v>96.730302999491613</v>
      </c>
      <c r="I54" s="112">
        <f t="shared" si="2"/>
        <v>96.730302999491613</v>
      </c>
      <c r="J54" s="113">
        <f t="shared" si="3"/>
        <v>209804.29000000004</v>
      </c>
      <c r="K54" s="112">
        <f t="shared" si="4"/>
        <v>128.29311810001869</v>
      </c>
      <c r="L54" s="13"/>
    </row>
    <row r="55" spans="1:12" ht="13.5" thickBot="1" x14ac:dyDescent="0.25">
      <c r="A55" s="30" t="s">
        <v>36</v>
      </c>
      <c r="B55" s="30">
        <v>4082</v>
      </c>
      <c r="C55" s="31" t="s">
        <v>37</v>
      </c>
      <c r="D55" s="114">
        <v>392143.85</v>
      </c>
      <c r="E55" s="115">
        <v>865000</v>
      </c>
      <c r="F55" s="114">
        <v>865000</v>
      </c>
      <c r="G55" s="114">
        <v>807912.07</v>
      </c>
      <c r="H55" s="116">
        <f t="shared" si="1"/>
        <v>93.400239306358372</v>
      </c>
      <c r="I55" s="116">
        <f t="shared" si="2"/>
        <v>93.400239306358372</v>
      </c>
      <c r="J55" s="117">
        <f t="shared" si="3"/>
        <v>415768.22</v>
      </c>
      <c r="K55" s="116">
        <f t="shared" si="4"/>
        <v>206.024414255126</v>
      </c>
      <c r="L55" s="13"/>
    </row>
    <row r="56" spans="1:12" s="2" customFormat="1" ht="13.5" thickBot="1" x14ac:dyDescent="0.25">
      <c r="A56" s="32">
        <v>5000</v>
      </c>
      <c r="B56" s="33"/>
      <c r="C56" s="25" t="s">
        <v>90</v>
      </c>
      <c r="D56" s="127">
        <f t="shared" ref="D56" si="19">SUM(D57:D59)</f>
        <v>1788535.09</v>
      </c>
      <c r="E56" s="127">
        <f>SUM(E57:E59)</f>
        <v>2159346</v>
      </c>
      <c r="F56" s="127">
        <f t="shared" ref="F56:G56" si="20">SUM(F57:F59)</f>
        <v>2159346</v>
      </c>
      <c r="G56" s="127">
        <f t="shared" si="20"/>
        <v>2109242.7000000002</v>
      </c>
      <c r="H56" s="103">
        <f t="shared" si="1"/>
        <v>97.679700242573446</v>
      </c>
      <c r="I56" s="103">
        <f t="shared" si="2"/>
        <v>97.679700242573446</v>
      </c>
      <c r="J56" s="104">
        <f t="shared" si="3"/>
        <v>320707.6100000001</v>
      </c>
      <c r="K56" s="105">
        <f t="shared" si="4"/>
        <v>117.93130097324509</v>
      </c>
      <c r="L56" s="41"/>
    </row>
    <row r="57" spans="1:12" ht="25.5" x14ac:dyDescent="0.2">
      <c r="A57" s="26" t="s">
        <v>38</v>
      </c>
      <c r="B57" s="26">
        <v>5011</v>
      </c>
      <c r="C57" s="27" t="s">
        <v>39</v>
      </c>
      <c r="D57" s="106">
        <v>54638.6</v>
      </c>
      <c r="E57" s="107">
        <v>107550</v>
      </c>
      <c r="F57" s="106">
        <v>107550</v>
      </c>
      <c r="G57" s="106">
        <v>105450.4</v>
      </c>
      <c r="H57" s="108">
        <f t="shared" si="1"/>
        <v>98.047791724779159</v>
      </c>
      <c r="I57" s="108">
        <f t="shared" si="2"/>
        <v>98.047791724779159</v>
      </c>
      <c r="J57" s="109">
        <f t="shared" si="3"/>
        <v>50811.799999999996</v>
      </c>
      <c r="K57" s="108">
        <f t="shared" si="4"/>
        <v>192.99616022372462</v>
      </c>
      <c r="L57" s="13"/>
    </row>
    <row r="58" spans="1:12" ht="25.5" x14ac:dyDescent="0.2">
      <c r="A58" s="28" t="s">
        <v>40</v>
      </c>
      <c r="B58" s="28">
        <v>5012</v>
      </c>
      <c r="C58" s="29" t="s">
        <v>41</v>
      </c>
      <c r="D58" s="110">
        <v>24316</v>
      </c>
      <c r="E58" s="111">
        <v>24900</v>
      </c>
      <c r="F58" s="110">
        <v>24900</v>
      </c>
      <c r="G58" s="110">
        <v>22437.759999999998</v>
      </c>
      <c r="H58" s="112">
        <f t="shared" si="1"/>
        <v>90.111485943775094</v>
      </c>
      <c r="I58" s="112">
        <f t="shared" si="2"/>
        <v>90.111485943775094</v>
      </c>
      <c r="J58" s="113">
        <f t="shared" si="3"/>
        <v>-1878.2400000000016</v>
      </c>
      <c r="K58" s="112">
        <f t="shared" si="4"/>
        <v>92.275703240664569</v>
      </c>
      <c r="L58" s="13"/>
    </row>
    <row r="59" spans="1:12" ht="26.25" thickBot="1" x14ac:dyDescent="0.25">
      <c r="A59" s="30" t="s">
        <v>42</v>
      </c>
      <c r="B59" s="30">
        <v>5031</v>
      </c>
      <c r="C59" s="31" t="s">
        <v>43</v>
      </c>
      <c r="D59" s="114">
        <v>1709580.49</v>
      </c>
      <c r="E59" s="115">
        <v>2026896</v>
      </c>
      <c r="F59" s="114">
        <v>2026896</v>
      </c>
      <c r="G59" s="114">
        <v>1981354.54</v>
      </c>
      <c r="H59" s="116">
        <f t="shared" si="1"/>
        <v>97.75314273647983</v>
      </c>
      <c r="I59" s="116">
        <f t="shared" si="2"/>
        <v>97.75314273647983</v>
      </c>
      <c r="J59" s="117">
        <f t="shared" si="3"/>
        <v>271774.05000000005</v>
      </c>
      <c r="K59" s="116">
        <f t="shared" si="4"/>
        <v>115.89711929854791</v>
      </c>
      <c r="L59" s="13"/>
    </row>
    <row r="60" spans="1:12" s="2" customFormat="1" ht="13.5" thickBot="1" x14ac:dyDescent="0.25">
      <c r="A60" s="32">
        <v>6000</v>
      </c>
      <c r="B60" s="33"/>
      <c r="C60" s="25" t="s">
        <v>91</v>
      </c>
      <c r="D60" s="127">
        <f t="shared" ref="D60" si="21">SUM(D61:D66)</f>
        <v>10402327.709999999</v>
      </c>
      <c r="E60" s="127">
        <f>SUM(E61:E65)</f>
        <v>12143489.98</v>
      </c>
      <c r="F60" s="127">
        <f t="shared" ref="F60" si="22">SUM(F61:F65)</f>
        <v>12143489.98</v>
      </c>
      <c r="G60" s="127">
        <f>SUM(G61:G65)</f>
        <v>11456066.689999999</v>
      </c>
      <c r="H60" s="103">
        <f t="shared" si="1"/>
        <v>94.339162043760325</v>
      </c>
      <c r="I60" s="103">
        <f t="shared" si="2"/>
        <v>94.339162043760325</v>
      </c>
      <c r="J60" s="104">
        <f t="shared" si="3"/>
        <v>1053738.9800000004</v>
      </c>
      <c r="K60" s="105">
        <f t="shared" si="4"/>
        <v>110.12983833403958</v>
      </c>
      <c r="L60" s="41"/>
    </row>
    <row r="61" spans="1:12" ht="25.5" hidden="1" x14ac:dyDescent="0.2">
      <c r="A61" s="26" t="s">
        <v>44</v>
      </c>
      <c r="B61" s="26">
        <v>6016</v>
      </c>
      <c r="C61" s="27" t="s">
        <v>45</v>
      </c>
      <c r="D61" s="106">
        <v>0</v>
      </c>
      <c r="E61" s="106">
        <v>0</v>
      </c>
      <c r="F61" s="106">
        <v>0</v>
      </c>
      <c r="G61" s="106">
        <v>0</v>
      </c>
      <c r="H61" s="108" t="e">
        <f t="shared" si="1"/>
        <v>#DIV/0!</v>
      </c>
      <c r="I61" s="108"/>
      <c r="J61" s="109">
        <f t="shared" si="3"/>
        <v>0</v>
      </c>
      <c r="K61" s="112"/>
      <c r="L61" s="13"/>
    </row>
    <row r="62" spans="1:12" ht="38.25" x14ac:dyDescent="0.2">
      <c r="A62" s="28" t="s">
        <v>46</v>
      </c>
      <c r="B62" s="28">
        <v>6020</v>
      </c>
      <c r="C62" s="29" t="s">
        <v>47</v>
      </c>
      <c r="D62" s="110">
        <v>6772189.2699999996</v>
      </c>
      <c r="E62" s="110">
        <v>7209200</v>
      </c>
      <c r="F62" s="110">
        <v>7209200</v>
      </c>
      <c r="G62" s="110">
        <v>7206537.1600000001</v>
      </c>
      <c r="H62" s="112">
        <f t="shared" si="1"/>
        <v>99.963063307995341</v>
      </c>
      <c r="I62" s="112">
        <f t="shared" si="2"/>
        <v>99.963063307995341</v>
      </c>
      <c r="J62" s="113">
        <f t="shared" si="3"/>
        <v>434347.8900000006</v>
      </c>
      <c r="K62" s="112">
        <f t="shared" si="4"/>
        <v>106.41369980493769</v>
      </c>
      <c r="L62" s="13"/>
    </row>
    <row r="63" spans="1:12" x14ac:dyDescent="0.2">
      <c r="A63" s="28" t="s">
        <v>48</v>
      </c>
      <c r="B63" s="28">
        <v>6030</v>
      </c>
      <c r="C63" s="29" t="s">
        <v>49</v>
      </c>
      <c r="D63" s="110">
        <v>1951092.27</v>
      </c>
      <c r="E63" s="110">
        <v>3142789.98</v>
      </c>
      <c r="F63" s="110">
        <v>3142789.98</v>
      </c>
      <c r="G63" s="110">
        <v>2992269.39</v>
      </c>
      <c r="H63" s="112">
        <f t="shared" si="1"/>
        <v>95.210606150653447</v>
      </c>
      <c r="I63" s="112">
        <f t="shared" si="2"/>
        <v>95.210606150653447</v>
      </c>
      <c r="J63" s="113">
        <f t="shared" si="3"/>
        <v>1041177.1200000001</v>
      </c>
      <c r="K63" s="112">
        <f t="shared" si="4"/>
        <v>153.36380734059287</v>
      </c>
      <c r="L63" s="13"/>
    </row>
    <row r="64" spans="1:12" x14ac:dyDescent="0.2">
      <c r="A64" s="28" t="s">
        <v>50</v>
      </c>
      <c r="B64" s="28">
        <v>6040</v>
      </c>
      <c r="C64" s="29" t="s">
        <v>51</v>
      </c>
      <c r="D64" s="110">
        <v>349046.17</v>
      </c>
      <c r="E64" s="110">
        <v>291500</v>
      </c>
      <c r="F64" s="110">
        <v>291500</v>
      </c>
      <c r="G64" s="110">
        <v>290897.53000000003</v>
      </c>
      <c r="H64" s="112">
        <f t="shared" si="1"/>
        <v>99.793320754716987</v>
      </c>
      <c r="I64" s="112">
        <f t="shared" si="2"/>
        <v>99.793320754716987</v>
      </c>
      <c r="J64" s="113">
        <f t="shared" si="3"/>
        <v>-58148.639999999956</v>
      </c>
      <c r="K64" s="112"/>
      <c r="L64" s="13"/>
    </row>
    <row r="65" spans="1:12" ht="64.5" thickBot="1" x14ac:dyDescent="0.25">
      <c r="A65" s="28" t="s">
        <v>52</v>
      </c>
      <c r="B65" s="28">
        <v>6071</v>
      </c>
      <c r="C65" s="29" t="s">
        <v>53</v>
      </c>
      <c r="D65" s="110">
        <v>1330000</v>
      </c>
      <c r="E65" s="110">
        <v>1500000</v>
      </c>
      <c r="F65" s="110">
        <v>1500000</v>
      </c>
      <c r="G65" s="110">
        <v>966362.61</v>
      </c>
      <c r="H65" s="112">
        <f t="shared" si="1"/>
        <v>64.424173999999994</v>
      </c>
      <c r="I65" s="112">
        <f t="shared" si="2"/>
        <v>64.424173999999994</v>
      </c>
      <c r="J65" s="113">
        <f t="shared" si="3"/>
        <v>-363637.39</v>
      </c>
      <c r="K65" s="112">
        <f t="shared" si="4"/>
        <v>72.658842857142858</v>
      </c>
      <c r="L65" s="13"/>
    </row>
    <row r="66" spans="1:12" ht="26.25" hidden="1" thickBot="1" x14ac:dyDescent="0.25">
      <c r="A66" s="30" t="s">
        <v>54</v>
      </c>
      <c r="B66" s="30">
        <v>6090</v>
      </c>
      <c r="C66" s="31" t="s">
        <v>55</v>
      </c>
      <c r="D66" s="114">
        <v>0</v>
      </c>
      <c r="E66" s="114">
        <v>0</v>
      </c>
      <c r="F66" s="114">
        <v>0</v>
      </c>
      <c r="G66" s="114">
        <v>0</v>
      </c>
      <c r="H66" s="116" t="e">
        <f t="shared" si="1"/>
        <v>#DIV/0!</v>
      </c>
      <c r="I66" s="116" t="e">
        <f t="shared" si="2"/>
        <v>#DIV/0!</v>
      </c>
      <c r="J66" s="117">
        <f t="shared" si="3"/>
        <v>0</v>
      </c>
      <c r="K66" s="116"/>
      <c r="L66" s="13"/>
    </row>
    <row r="67" spans="1:12" s="2" customFormat="1" ht="13.5" thickBot="1" x14ac:dyDescent="0.25">
      <c r="A67" s="32">
        <v>7000</v>
      </c>
      <c r="B67" s="33"/>
      <c r="C67" s="25" t="s">
        <v>92</v>
      </c>
      <c r="D67" s="127">
        <f t="shared" ref="D67" si="23">SUM(D68:D75)</f>
        <v>1704446.8599999999</v>
      </c>
      <c r="E67" s="127">
        <f>SUM(E68:E76)</f>
        <v>3298576</v>
      </c>
      <c r="F67" s="127">
        <f>SUM(F68:F76)</f>
        <v>3298576</v>
      </c>
      <c r="G67" s="127">
        <f>SUM(G68:G76)</f>
        <v>2684709.79</v>
      </c>
      <c r="H67" s="103">
        <f t="shared" si="1"/>
        <v>81.389963123481166</v>
      </c>
      <c r="I67" s="103">
        <f t="shared" si="2"/>
        <v>81.389963123481166</v>
      </c>
      <c r="J67" s="104">
        <f t="shared" si="3"/>
        <v>980262.93000000017</v>
      </c>
      <c r="K67" s="105">
        <f t="shared" si="4"/>
        <v>157.51208518169938</v>
      </c>
      <c r="L67" s="41"/>
    </row>
    <row r="68" spans="1:12" hidden="1" x14ac:dyDescent="0.2">
      <c r="A68" s="26" t="s">
        <v>56</v>
      </c>
      <c r="B68" s="26">
        <v>7110</v>
      </c>
      <c r="C68" s="27" t="s">
        <v>57</v>
      </c>
      <c r="D68" s="106">
        <v>0</v>
      </c>
      <c r="E68" s="106">
        <v>0</v>
      </c>
      <c r="F68" s="106">
        <v>0</v>
      </c>
      <c r="G68" s="106">
        <v>0</v>
      </c>
      <c r="H68" s="108" t="e">
        <f t="shared" si="1"/>
        <v>#DIV/0!</v>
      </c>
      <c r="I68" s="108" t="e">
        <f t="shared" si="2"/>
        <v>#DIV/0!</v>
      </c>
      <c r="J68" s="109">
        <f t="shared" si="3"/>
        <v>0</v>
      </c>
      <c r="K68" s="108"/>
      <c r="L68" s="13"/>
    </row>
    <row r="69" spans="1:12" ht="25.5" x14ac:dyDescent="0.2">
      <c r="A69" s="34">
        <v>7350</v>
      </c>
      <c r="B69" s="48">
        <v>7350</v>
      </c>
      <c r="C69" s="27" t="s">
        <v>101</v>
      </c>
      <c r="D69" s="106">
        <v>0</v>
      </c>
      <c r="E69" s="106">
        <v>323629</v>
      </c>
      <c r="F69" s="106">
        <v>323629</v>
      </c>
      <c r="G69" s="106">
        <v>323628.93</v>
      </c>
      <c r="H69" s="108">
        <f t="shared" si="1"/>
        <v>99.999978370294372</v>
      </c>
      <c r="I69" s="108">
        <f t="shared" si="2"/>
        <v>99.999978370294372</v>
      </c>
      <c r="J69" s="109">
        <f t="shared" si="3"/>
        <v>323628.93</v>
      </c>
      <c r="K69" s="108"/>
      <c r="L69" s="13"/>
    </row>
    <row r="70" spans="1:12" s="12" customFormat="1" x14ac:dyDescent="0.2">
      <c r="A70" s="34"/>
      <c r="B70" s="48">
        <v>7390</v>
      </c>
      <c r="C70" s="27" t="s">
        <v>163</v>
      </c>
      <c r="D70" s="106"/>
      <c r="E70" s="106">
        <v>222900</v>
      </c>
      <c r="F70" s="106">
        <v>222900</v>
      </c>
      <c r="G70" s="106">
        <v>107484</v>
      </c>
      <c r="H70" s="108">
        <f t="shared" si="1"/>
        <v>48.220726783310901</v>
      </c>
      <c r="I70" s="108">
        <f t="shared" si="2"/>
        <v>48.220726783310901</v>
      </c>
      <c r="J70" s="109"/>
      <c r="K70" s="108"/>
      <c r="L70" s="13"/>
    </row>
    <row r="71" spans="1:12" x14ac:dyDescent="0.2">
      <c r="A71" s="28" t="s">
        <v>58</v>
      </c>
      <c r="B71" s="28">
        <v>7412</v>
      </c>
      <c r="C71" s="29" t="s">
        <v>59</v>
      </c>
      <c r="D71" s="110">
        <v>108032</v>
      </c>
      <c r="E71" s="110">
        <v>150400</v>
      </c>
      <c r="F71" s="110">
        <v>150400</v>
      </c>
      <c r="G71" s="110">
        <v>149959</v>
      </c>
      <c r="H71" s="112">
        <f t="shared" si="1"/>
        <v>99.706781914893611</v>
      </c>
      <c r="I71" s="112">
        <f t="shared" si="2"/>
        <v>99.706781914893611</v>
      </c>
      <c r="J71" s="113">
        <f t="shared" si="3"/>
        <v>41927</v>
      </c>
      <c r="K71" s="112">
        <f t="shared" si="4"/>
        <v>138.80979709715641</v>
      </c>
      <c r="L71" s="13"/>
    </row>
    <row r="72" spans="1:12" ht="25.5" x14ac:dyDescent="0.2">
      <c r="A72" s="28" t="s">
        <v>60</v>
      </c>
      <c r="B72" s="28">
        <v>7442</v>
      </c>
      <c r="C72" s="29" t="s">
        <v>61</v>
      </c>
      <c r="D72" s="110">
        <v>1528556.46</v>
      </c>
      <c r="E72" s="110">
        <v>1734235</v>
      </c>
      <c r="F72" s="110">
        <v>1734235</v>
      </c>
      <c r="G72" s="110">
        <v>1731831.86</v>
      </c>
      <c r="H72" s="112">
        <f t="shared" si="1"/>
        <v>99.861429391057158</v>
      </c>
      <c r="I72" s="112">
        <f t="shared" si="2"/>
        <v>99.861429391057158</v>
      </c>
      <c r="J72" s="113">
        <f t="shared" si="3"/>
        <v>203275.40000000014</v>
      </c>
      <c r="K72" s="112">
        <f t="shared" si="4"/>
        <v>113.29852088028206</v>
      </c>
      <c r="L72" s="13"/>
    </row>
    <row r="73" spans="1:12" s="12" customFormat="1" ht="38.25" x14ac:dyDescent="0.2">
      <c r="A73" s="38">
        <v>7540</v>
      </c>
      <c r="B73" s="28">
        <v>7540</v>
      </c>
      <c r="C73" s="29" t="s">
        <v>153</v>
      </c>
      <c r="D73" s="110"/>
      <c r="E73" s="110">
        <v>766801</v>
      </c>
      <c r="F73" s="110">
        <v>766801</v>
      </c>
      <c r="G73" s="110">
        <v>273195</v>
      </c>
      <c r="H73" s="112">
        <f t="shared" si="1"/>
        <v>35.62788780922299</v>
      </c>
      <c r="I73" s="112">
        <f t="shared" si="2"/>
        <v>35.62788780922299</v>
      </c>
      <c r="J73" s="113">
        <f t="shared" si="3"/>
        <v>273195</v>
      </c>
      <c r="K73" s="112"/>
      <c r="L73" s="13"/>
    </row>
    <row r="74" spans="1:12" x14ac:dyDescent="0.2">
      <c r="A74" s="28" t="s">
        <v>62</v>
      </c>
      <c r="B74" s="28">
        <v>7640</v>
      </c>
      <c r="C74" s="29" t="s">
        <v>63</v>
      </c>
      <c r="D74" s="110">
        <v>40000</v>
      </c>
      <c r="E74" s="110">
        <v>0</v>
      </c>
      <c r="F74" s="110">
        <v>0</v>
      </c>
      <c r="G74" s="110">
        <v>0</v>
      </c>
      <c r="H74" s="112" t="e">
        <f t="shared" si="1"/>
        <v>#DIV/0!</v>
      </c>
      <c r="I74" s="112" t="e">
        <f t="shared" si="2"/>
        <v>#DIV/0!</v>
      </c>
      <c r="J74" s="113">
        <f t="shared" si="3"/>
        <v>-40000</v>
      </c>
      <c r="K74" s="112"/>
      <c r="L74" s="13"/>
    </row>
    <row r="75" spans="1:12" ht="25.5" x14ac:dyDescent="0.2">
      <c r="A75" s="30" t="s">
        <v>64</v>
      </c>
      <c r="B75" s="30">
        <v>7680</v>
      </c>
      <c r="C75" s="31" t="s">
        <v>65</v>
      </c>
      <c r="D75" s="114">
        <v>27858.400000000001</v>
      </c>
      <c r="E75" s="114">
        <v>60648</v>
      </c>
      <c r="F75" s="114">
        <v>60648</v>
      </c>
      <c r="G75" s="114">
        <v>58648</v>
      </c>
      <c r="H75" s="116">
        <f t="shared" si="1"/>
        <v>96.702282020841579</v>
      </c>
      <c r="I75" s="116">
        <f t="shared" si="2"/>
        <v>96.702282020841579</v>
      </c>
      <c r="J75" s="117">
        <f t="shared" si="3"/>
        <v>30789.599999999999</v>
      </c>
      <c r="K75" s="116">
        <f t="shared" si="4"/>
        <v>210.52178158113887</v>
      </c>
      <c r="L75" s="13"/>
    </row>
    <row r="76" spans="1:12" s="12" customFormat="1" ht="39" thickBot="1" x14ac:dyDescent="0.25">
      <c r="A76" s="84">
        <v>7700</v>
      </c>
      <c r="B76" s="85">
        <v>7700</v>
      </c>
      <c r="C76" s="86" t="s">
        <v>148</v>
      </c>
      <c r="D76" s="118"/>
      <c r="E76" s="118">
        <v>39963</v>
      </c>
      <c r="F76" s="118">
        <v>39963</v>
      </c>
      <c r="G76" s="118">
        <v>39963</v>
      </c>
      <c r="H76" s="120">
        <f t="shared" si="1"/>
        <v>100</v>
      </c>
      <c r="I76" s="120">
        <f t="shared" si="2"/>
        <v>100</v>
      </c>
      <c r="J76" s="117">
        <f t="shared" si="3"/>
        <v>39963</v>
      </c>
      <c r="K76" s="120"/>
      <c r="L76" s="13"/>
    </row>
    <row r="77" spans="1:12" s="2" customFormat="1" ht="13.5" thickBot="1" x14ac:dyDescent="0.25">
      <c r="A77" s="32">
        <v>8000</v>
      </c>
      <c r="B77" s="33"/>
      <c r="C77" s="25" t="s">
        <v>93</v>
      </c>
      <c r="D77" s="127">
        <f t="shared" ref="D77" si="24">SUM(D78:D82)</f>
        <v>2692016.5100000002</v>
      </c>
      <c r="E77" s="127">
        <f>SUM(E78:E82)</f>
        <v>3385806</v>
      </c>
      <c r="F77" s="127">
        <f t="shared" ref="F77" si="25">SUM(F78:F82)</f>
        <v>3385806</v>
      </c>
      <c r="G77" s="127">
        <f>SUM(G78:G82)</f>
        <v>3355318.8600000003</v>
      </c>
      <c r="H77" s="103">
        <f t="shared" si="1"/>
        <v>99.09956034102369</v>
      </c>
      <c r="I77" s="103">
        <f t="shared" si="2"/>
        <v>99.09956034102369</v>
      </c>
      <c r="J77" s="104">
        <f t="shared" si="3"/>
        <v>663302.35000000009</v>
      </c>
      <c r="K77" s="105">
        <f t="shared" si="4"/>
        <v>124.63960928679445</v>
      </c>
      <c r="L77" s="41"/>
    </row>
    <row r="78" spans="1:12" ht="25.5" x14ac:dyDescent="0.2">
      <c r="A78" s="26" t="s">
        <v>66</v>
      </c>
      <c r="B78" s="26">
        <v>8110</v>
      </c>
      <c r="C78" s="27" t="s">
        <v>67</v>
      </c>
      <c r="D78" s="106">
        <v>49208.639999999999</v>
      </c>
      <c r="E78" s="106">
        <v>49350</v>
      </c>
      <c r="F78" s="106">
        <v>49350</v>
      </c>
      <c r="G78" s="106">
        <v>49350</v>
      </c>
      <c r="H78" s="108">
        <f t="shared" si="1"/>
        <v>100</v>
      </c>
      <c r="I78" s="108">
        <f t="shared" si="2"/>
        <v>100</v>
      </c>
      <c r="J78" s="109">
        <f t="shared" si="3"/>
        <v>141.36000000000058</v>
      </c>
      <c r="K78" s="112"/>
      <c r="L78" s="13"/>
    </row>
    <row r="79" spans="1:12" x14ac:dyDescent="0.2">
      <c r="A79" s="28" t="s">
        <v>68</v>
      </c>
      <c r="B79" s="28">
        <v>8130</v>
      </c>
      <c r="C79" s="29" t="s">
        <v>69</v>
      </c>
      <c r="D79" s="110">
        <v>2642807.87</v>
      </c>
      <c r="E79" s="110">
        <v>3204300</v>
      </c>
      <c r="F79" s="110">
        <v>3204300</v>
      </c>
      <c r="G79" s="110">
        <v>3181821.91</v>
      </c>
      <c r="H79" s="112">
        <f t="shared" si="1"/>
        <v>99.298502325000783</v>
      </c>
      <c r="I79" s="112">
        <f t="shared" si="2"/>
        <v>99.298502325000783</v>
      </c>
      <c r="J79" s="109">
        <f t="shared" si="3"/>
        <v>539014.04</v>
      </c>
      <c r="K79" s="112">
        <f t="shared" si="4"/>
        <v>120.3955060872435</v>
      </c>
      <c r="L79" s="13"/>
    </row>
    <row r="80" spans="1:12" s="8" customFormat="1" x14ac:dyDescent="0.2">
      <c r="A80" s="47">
        <v>8230</v>
      </c>
      <c r="B80" s="30">
        <v>8230</v>
      </c>
      <c r="C80" s="29" t="s">
        <v>141</v>
      </c>
      <c r="D80" s="114">
        <v>0</v>
      </c>
      <c r="E80" s="114">
        <v>78156</v>
      </c>
      <c r="F80" s="114">
        <v>78156</v>
      </c>
      <c r="G80" s="114">
        <v>76146.95</v>
      </c>
      <c r="H80" s="116">
        <f t="shared" si="1"/>
        <v>97.429435999795274</v>
      </c>
      <c r="I80" s="116">
        <f t="shared" si="2"/>
        <v>97.429435999795274</v>
      </c>
      <c r="J80" s="109">
        <f t="shared" si="3"/>
        <v>76146.95</v>
      </c>
      <c r="K80" s="112"/>
      <c r="L80" s="13"/>
    </row>
    <row r="81" spans="1:12" s="8" customFormat="1" ht="25.5" x14ac:dyDescent="0.2">
      <c r="A81" s="47">
        <v>8330</v>
      </c>
      <c r="B81" s="30">
        <v>8330</v>
      </c>
      <c r="C81" s="29" t="s">
        <v>142</v>
      </c>
      <c r="D81" s="114">
        <v>0</v>
      </c>
      <c r="E81" s="114">
        <v>48000</v>
      </c>
      <c r="F81" s="114">
        <v>48000</v>
      </c>
      <c r="G81" s="114">
        <v>48000</v>
      </c>
      <c r="H81" s="116">
        <f t="shared" si="1"/>
        <v>100</v>
      </c>
      <c r="I81" s="116">
        <f t="shared" si="2"/>
        <v>100</v>
      </c>
      <c r="J81" s="109">
        <f t="shared" si="3"/>
        <v>48000</v>
      </c>
      <c r="K81" s="112"/>
      <c r="L81" s="13"/>
    </row>
    <row r="82" spans="1:12" ht="13.5" thickBot="1" x14ac:dyDescent="0.25">
      <c r="A82" s="30" t="s">
        <v>70</v>
      </c>
      <c r="B82" s="30">
        <v>8710</v>
      </c>
      <c r="C82" s="31" t="s">
        <v>140</v>
      </c>
      <c r="D82" s="114">
        <v>0</v>
      </c>
      <c r="E82" s="114">
        <v>6000</v>
      </c>
      <c r="F82" s="114">
        <v>6000</v>
      </c>
      <c r="G82" s="114">
        <v>0</v>
      </c>
      <c r="H82" s="116">
        <f t="shared" si="1"/>
        <v>0</v>
      </c>
      <c r="I82" s="116">
        <f t="shared" si="2"/>
        <v>0</v>
      </c>
      <c r="J82" s="109">
        <f t="shared" si="3"/>
        <v>0</v>
      </c>
      <c r="K82" s="112"/>
      <c r="L82" s="13"/>
    </row>
    <row r="83" spans="1:12" s="2" customFormat="1" ht="13.5" thickBot="1" x14ac:dyDescent="0.25">
      <c r="A83" s="32">
        <v>9000</v>
      </c>
      <c r="B83" s="33"/>
      <c r="C83" s="25" t="s">
        <v>94</v>
      </c>
      <c r="D83" s="127">
        <f>SUM(D84:D87)</f>
        <v>14289680.5</v>
      </c>
      <c r="E83" s="127">
        <f t="shared" ref="E83:F83" si="26">SUM(E84:E87)</f>
        <v>3442382.46</v>
      </c>
      <c r="F83" s="127">
        <f t="shared" si="26"/>
        <v>3442382.46</v>
      </c>
      <c r="G83" s="127">
        <f>SUM(G84:G87)</f>
        <v>3380225.73</v>
      </c>
      <c r="H83" s="103">
        <f t="shared" si="1"/>
        <v>98.194368849996977</v>
      </c>
      <c r="I83" s="103">
        <f t="shared" si="2"/>
        <v>98.194368849996977</v>
      </c>
      <c r="J83" s="104">
        <f t="shared" si="3"/>
        <v>-10909454.77</v>
      </c>
      <c r="K83" s="105">
        <f t="shared" si="4"/>
        <v>23.655012650562764</v>
      </c>
      <c r="L83" s="41"/>
    </row>
    <row r="84" spans="1:12" ht="38.25" x14ac:dyDescent="0.2">
      <c r="A84" s="26" t="s">
        <v>71</v>
      </c>
      <c r="B84" s="26">
        <v>9410</v>
      </c>
      <c r="C84" s="27" t="s">
        <v>72</v>
      </c>
      <c r="D84" s="106">
        <v>4634500</v>
      </c>
      <c r="E84" s="106">
        <v>0</v>
      </c>
      <c r="F84" s="106">
        <v>0</v>
      </c>
      <c r="G84" s="106">
        <v>0</v>
      </c>
      <c r="H84" s="108"/>
      <c r="I84" s="108"/>
      <c r="J84" s="109">
        <f t="shared" si="3"/>
        <v>-4634500</v>
      </c>
      <c r="K84" s="108">
        <f t="shared" si="4"/>
        <v>0</v>
      </c>
      <c r="L84" s="13"/>
    </row>
    <row r="85" spans="1:12" s="12" customFormat="1" ht="38.25" x14ac:dyDescent="0.2">
      <c r="A85" s="34">
        <v>9430</v>
      </c>
      <c r="B85" s="26">
        <v>9430</v>
      </c>
      <c r="C85" s="27" t="s">
        <v>147</v>
      </c>
      <c r="D85" s="106">
        <v>659700</v>
      </c>
      <c r="E85" s="106"/>
      <c r="F85" s="106"/>
      <c r="G85" s="106"/>
      <c r="H85" s="112"/>
      <c r="I85" s="112"/>
      <c r="J85" s="113">
        <f t="shared" si="3"/>
        <v>-659700</v>
      </c>
      <c r="K85" s="112">
        <f t="shared" si="4"/>
        <v>0</v>
      </c>
      <c r="L85" s="13"/>
    </row>
    <row r="86" spans="1:12" x14ac:dyDescent="0.2">
      <c r="A86" s="28" t="s">
        <v>73</v>
      </c>
      <c r="B86" s="28">
        <v>9770</v>
      </c>
      <c r="C86" s="29" t="s">
        <v>74</v>
      </c>
      <c r="D86" s="110">
        <v>8875480.5</v>
      </c>
      <c r="E86" s="110">
        <v>3292382.46</v>
      </c>
      <c r="F86" s="110">
        <v>3292382.46</v>
      </c>
      <c r="G86" s="110">
        <v>3230225.73</v>
      </c>
      <c r="H86" s="112">
        <f t="shared" si="1"/>
        <v>98.112104812999164</v>
      </c>
      <c r="I86" s="112">
        <f t="shared" si="2"/>
        <v>98.112104812999164</v>
      </c>
      <c r="J86" s="113">
        <f t="shared" si="3"/>
        <v>-5645254.7699999996</v>
      </c>
      <c r="K86" s="112">
        <f t="shared" si="4"/>
        <v>36.39493918103927</v>
      </c>
      <c r="L86" s="13"/>
    </row>
    <row r="87" spans="1:12" s="9" customFormat="1" ht="39" thickBot="1" x14ac:dyDescent="0.25">
      <c r="A87" s="42">
        <v>9800</v>
      </c>
      <c r="B87" s="39">
        <v>9800</v>
      </c>
      <c r="C87" s="27" t="s">
        <v>143</v>
      </c>
      <c r="D87" s="125">
        <v>120000</v>
      </c>
      <c r="E87" s="125">
        <v>150000</v>
      </c>
      <c r="F87" s="125">
        <v>150000</v>
      </c>
      <c r="G87" s="125">
        <v>150000</v>
      </c>
      <c r="H87" s="126">
        <f t="shared" si="1"/>
        <v>100</v>
      </c>
      <c r="I87" s="126">
        <f t="shared" si="2"/>
        <v>100</v>
      </c>
      <c r="J87" s="113">
        <f t="shared" si="3"/>
        <v>30000</v>
      </c>
      <c r="K87" s="112">
        <f t="shared" si="4"/>
        <v>125</v>
      </c>
      <c r="L87" s="13"/>
    </row>
    <row r="88" spans="1:12" ht="16.5" thickBot="1" x14ac:dyDescent="0.25">
      <c r="A88" s="49" t="s">
        <v>75</v>
      </c>
      <c r="B88" s="50"/>
      <c r="C88" s="51" t="s">
        <v>98</v>
      </c>
      <c r="D88" s="134">
        <f>D13+D18+D40+D50+D56+D60+D67+D77+D83</f>
        <v>172667783.58000004</v>
      </c>
      <c r="E88" s="134">
        <f>E13+E18+E40+E50+E56+E60+E67+E77+E83+E36</f>
        <v>237880069.27000001</v>
      </c>
      <c r="F88" s="134">
        <f>F13+F18+F40+F50+F56+F60+F67+F77+F83+F36</f>
        <v>237880069.27000001</v>
      </c>
      <c r="G88" s="134">
        <f>G13+G18+G40+G50+G56+G60+G67+G77+G83+G36</f>
        <v>230181824.93000004</v>
      </c>
      <c r="H88" s="135">
        <f t="shared" si="1"/>
        <v>96.76381280549306</v>
      </c>
      <c r="I88" s="135">
        <f t="shared" si="2"/>
        <v>96.76381280549306</v>
      </c>
      <c r="J88" s="136">
        <f t="shared" si="3"/>
        <v>57514041.349999994</v>
      </c>
      <c r="K88" s="137">
        <f t="shared" si="4"/>
        <v>133.3090748937266</v>
      </c>
      <c r="L88" s="13"/>
    </row>
    <row r="89" spans="1:12" s="3" customFormat="1" ht="15" thickBot="1" x14ac:dyDescent="0.25">
      <c r="A89" s="52"/>
      <c r="B89" s="53"/>
      <c r="C89" s="54" t="s">
        <v>108</v>
      </c>
      <c r="D89" s="55"/>
      <c r="E89" s="55"/>
      <c r="F89" s="55"/>
      <c r="G89" s="55"/>
      <c r="H89" s="138"/>
      <c r="I89" s="138"/>
      <c r="J89" s="139"/>
      <c r="K89" s="140"/>
      <c r="L89" s="13"/>
    </row>
    <row r="90" spans="1:12" s="3" customFormat="1" ht="26.25" thickBot="1" x14ac:dyDescent="0.25">
      <c r="A90" s="56">
        <v>8831</v>
      </c>
      <c r="B90" s="57">
        <v>8831</v>
      </c>
      <c r="C90" s="58" t="s">
        <v>109</v>
      </c>
      <c r="D90" s="59">
        <v>248500</v>
      </c>
      <c r="E90" s="59">
        <v>202500</v>
      </c>
      <c r="F90" s="59">
        <v>202500</v>
      </c>
      <c r="G90" s="59">
        <v>202500</v>
      </c>
      <c r="H90" s="141">
        <f t="shared" si="1"/>
        <v>100</v>
      </c>
      <c r="I90" s="141"/>
      <c r="J90" s="142">
        <f t="shared" si="3"/>
        <v>-46000</v>
      </c>
      <c r="K90" s="143"/>
      <c r="L90" s="13"/>
    </row>
    <row r="91" spans="1:12" s="5" customFormat="1" ht="15.75" customHeight="1" thickBot="1" x14ac:dyDescent="0.25">
      <c r="A91" s="188" t="s">
        <v>119</v>
      </c>
      <c r="B91" s="189"/>
      <c r="C91" s="190"/>
      <c r="D91" s="60"/>
      <c r="E91" s="60"/>
      <c r="F91" s="60"/>
      <c r="G91" s="61"/>
      <c r="H91" s="144"/>
      <c r="I91" s="144"/>
      <c r="J91" s="145"/>
      <c r="K91" s="146"/>
      <c r="L91" s="13"/>
    </row>
    <row r="92" spans="1:12" s="5" customFormat="1" x14ac:dyDescent="0.2">
      <c r="A92" s="62">
        <v>200000</v>
      </c>
      <c r="B92" s="62"/>
      <c r="C92" s="63" t="s">
        <v>112</v>
      </c>
      <c r="D92" s="64"/>
      <c r="E92" s="64">
        <f>E93</f>
        <v>-4516417.2300000004</v>
      </c>
      <c r="F92" s="64"/>
      <c r="G92" s="64">
        <f t="shared" ref="G92" si="27">G93</f>
        <v>-591783.43999999948</v>
      </c>
      <c r="H92" s="147">
        <f t="shared" ref="H92:H99" si="28">G92/E92*100</f>
        <v>13.102940004504399</v>
      </c>
      <c r="I92" s="147"/>
      <c r="J92" s="148"/>
      <c r="K92" s="148"/>
      <c r="L92" s="13"/>
    </row>
    <row r="93" spans="1:12" s="5" customFormat="1" x14ac:dyDescent="0.2">
      <c r="A93" s="65">
        <v>208000</v>
      </c>
      <c r="B93" s="65"/>
      <c r="C93" s="66" t="s">
        <v>113</v>
      </c>
      <c r="D93" s="67"/>
      <c r="E93" s="67">
        <f>E94+E95</f>
        <v>-4516417.2300000004</v>
      </c>
      <c r="F93" s="67"/>
      <c r="G93" s="67">
        <f t="shared" ref="G93" si="29">G94+G95</f>
        <v>-591783.43999999948</v>
      </c>
      <c r="H93" s="149">
        <f t="shared" si="28"/>
        <v>13.102940004504399</v>
      </c>
      <c r="I93" s="149"/>
      <c r="J93" s="71"/>
      <c r="K93" s="71"/>
      <c r="L93" s="13"/>
    </row>
    <row r="94" spans="1:12" s="5" customFormat="1" x14ac:dyDescent="0.2">
      <c r="A94" s="68">
        <v>208100</v>
      </c>
      <c r="B94" s="68"/>
      <c r="C94" s="69" t="s">
        <v>114</v>
      </c>
      <c r="D94" s="70"/>
      <c r="E94" s="70">
        <v>8870764.7699999996</v>
      </c>
      <c r="F94" s="70"/>
      <c r="G94" s="71">
        <v>8852160.8499999996</v>
      </c>
      <c r="H94" s="150">
        <f t="shared" si="28"/>
        <v>99.790278285104378</v>
      </c>
      <c r="I94" s="149"/>
      <c r="J94" s="71"/>
      <c r="K94" s="71"/>
      <c r="L94" s="13"/>
    </row>
    <row r="95" spans="1:12" s="5" customFormat="1" ht="25.5" x14ac:dyDescent="0.2">
      <c r="A95" s="68">
        <v>208400</v>
      </c>
      <c r="B95" s="68"/>
      <c r="C95" s="69" t="s">
        <v>116</v>
      </c>
      <c r="D95" s="70"/>
      <c r="E95" s="70">
        <v>-13387182</v>
      </c>
      <c r="F95" s="70"/>
      <c r="G95" s="70">
        <v>-9443944.2899999991</v>
      </c>
      <c r="H95" s="150">
        <f t="shared" si="28"/>
        <v>70.544676915574911</v>
      </c>
      <c r="I95" s="149"/>
      <c r="J95" s="71"/>
      <c r="K95" s="71"/>
      <c r="L95" s="13"/>
    </row>
    <row r="96" spans="1:12" s="5" customFormat="1" x14ac:dyDescent="0.2">
      <c r="A96" s="65">
        <v>600000</v>
      </c>
      <c r="B96" s="65"/>
      <c r="C96" s="66" t="s">
        <v>117</v>
      </c>
      <c r="D96" s="67"/>
      <c r="E96" s="67">
        <f>E97</f>
        <v>-4516417.2300000004</v>
      </c>
      <c r="F96" s="67"/>
      <c r="G96" s="67">
        <f t="shared" ref="G96" si="30">G97</f>
        <v>-591783.43999999948</v>
      </c>
      <c r="H96" s="149">
        <f t="shared" si="28"/>
        <v>13.102940004504399</v>
      </c>
      <c r="I96" s="149"/>
      <c r="J96" s="71"/>
      <c r="K96" s="71"/>
      <c r="L96" s="13"/>
    </row>
    <row r="97" spans="1:12" s="5" customFormat="1" x14ac:dyDescent="0.2">
      <c r="A97" s="65">
        <v>602000</v>
      </c>
      <c r="B97" s="65"/>
      <c r="C97" s="66" t="s">
        <v>118</v>
      </c>
      <c r="D97" s="67"/>
      <c r="E97" s="67">
        <f>E98+E99</f>
        <v>-4516417.2300000004</v>
      </c>
      <c r="F97" s="67"/>
      <c r="G97" s="67">
        <f t="shared" ref="G97" si="31">G98+G99</f>
        <v>-591783.43999999948</v>
      </c>
      <c r="H97" s="149">
        <f t="shared" si="28"/>
        <v>13.102940004504399</v>
      </c>
      <c r="I97" s="149"/>
      <c r="J97" s="71"/>
      <c r="K97" s="71"/>
      <c r="L97" s="13"/>
    </row>
    <row r="98" spans="1:12" s="5" customFormat="1" x14ac:dyDescent="0.2">
      <c r="A98" s="68">
        <v>602100</v>
      </c>
      <c r="B98" s="68"/>
      <c r="C98" s="69" t="s">
        <v>115</v>
      </c>
      <c r="D98" s="70"/>
      <c r="E98" s="70">
        <v>8870764.7699999996</v>
      </c>
      <c r="F98" s="70"/>
      <c r="G98" s="71">
        <v>8852160.8499999996</v>
      </c>
      <c r="H98" s="150">
        <f t="shared" si="28"/>
        <v>99.790278285104378</v>
      </c>
      <c r="I98" s="149"/>
      <c r="J98" s="71"/>
      <c r="K98" s="71"/>
      <c r="L98" s="13"/>
    </row>
    <row r="99" spans="1:12" s="5" customFormat="1" ht="26.25" thickBot="1" x14ac:dyDescent="0.25">
      <c r="A99" s="68">
        <v>602400</v>
      </c>
      <c r="B99" s="68"/>
      <c r="C99" s="69" t="s">
        <v>116</v>
      </c>
      <c r="D99" s="70"/>
      <c r="E99" s="70">
        <v>-13387182</v>
      </c>
      <c r="F99" s="70"/>
      <c r="G99" s="70">
        <v>-9443944.2899999991</v>
      </c>
      <c r="H99" s="150">
        <f t="shared" si="28"/>
        <v>70.544676915574911</v>
      </c>
      <c r="I99" s="149"/>
      <c r="J99" s="71"/>
      <c r="K99" s="71"/>
      <c r="L99" s="13"/>
    </row>
    <row r="100" spans="1:12" s="3" customFormat="1" ht="28.5" customHeight="1" thickBot="1" x14ac:dyDescent="0.25">
      <c r="A100" s="72"/>
      <c r="B100" s="73"/>
      <c r="C100" s="74" t="s">
        <v>106</v>
      </c>
      <c r="D100" s="75"/>
      <c r="E100" s="75"/>
      <c r="F100" s="75"/>
      <c r="G100" s="75"/>
      <c r="H100" s="151"/>
      <c r="I100" s="151"/>
      <c r="J100" s="152"/>
      <c r="K100" s="153"/>
      <c r="L100" s="13"/>
    </row>
    <row r="101" spans="1:12" s="4" customFormat="1" ht="13.5" thickBot="1" x14ac:dyDescent="0.25">
      <c r="A101" s="23" t="s">
        <v>85</v>
      </c>
      <c r="B101" s="24"/>
      <c r="C101" s="25" t="s">
        <v>86</v>
      </c>
      <c r="D101" s="154">
        <f>D102+D103+D104</f>
        <v>98645.35</v>
      </c>
      <c r="E101" s="154">
        <f>E102+E103+E104</f>
        <v>1859363.95</v>
      </c>
      <c r="F101" s="154">
        <f t="shared" ref="F101:G101" si="32">F102+F103+F104</f>
        <v>1859363.95</v>
      </c>
      <c r="G101" s="154">
        <f t="shared" si="32"/>
        <v>1491945.03</v>
      </c>
      <c r="H101" s="103">
        <f t="shared" si="1"/>
        <v>80.239537289082108</v>
      </c>
      <c r="I101" s="103"/>
      <c r="J101" s="104">
        <f t="shared" si="3"/>
        <v>1393299.68</v>
      </c>
      <c r="K101" s="105">
        <f t="shared" si="4"/>
        <v>1512.4332064309162</v>
      </c>
      <c r="L101" s="76"/>
    </row>
    <row r="102" spans="1:12" ht="51" x14ac:dyDescent="0.2">
      <c r="A102" s="26" t="s">
        <v>2</v>
      </c>
      <c r="B102" s="77" t="s">
        <v>2</v>
      </c>
      <c r="C102" s="27" t="s">
        <v>3</v>
      </c>
      <c r="D102" s="106">
        <v>19800</v>
      </c>
      <c r="E102" s="106">
        <v>806305.25</v>
      </c>
      <c r="F102" s="106">
        <v>806305.25</v>
      </c>
      <c r="G102" s="106">
        <v>445587</v>
      </c>
      <c r="H102" s="155">
        <f t="shared" si="1"/>
        <v>55.262817648775076</v>
      </c>
      <c r="I102" s="155">
        <f>G102/F102*100</f>
        <v>55.262817648775076</v>
      </c>
      <c r="J102" s="156">
        <f t="shared" si="3"/>
        <v>425787</v>
      </c>
      <c r="K102" s="155">
        <f t="shared" si="4"/>
        <v>2250.439393939394</v>
      </c>
      <c r="L102" s="13"/>
    </row>
    <row r="103" spans="1:12" ht="25.5" x14ac:dyDescent="0.2">
      <c r="A103" s="28" t="s">
        <v>4</v>
      </c>
      <c r="B103" s="78" t="s">
        <v>4</v>
      </c>
      <c r="C103" s="29" t="s">
        <v>5</v>
      </c>
      <c r="D103" s="110">
        <v>35590</v>
      </c>
      <c r="E103" s="110">
        <v>12000</v>
      </c>
      <c r="F103" s="110">
        <v>12000</v>
      </c>
      <c r="G103" s="110">
        <v>11500</v>
      </c>
      <c r="H103" s="150">
        <f t="shared" si="1"/>
        <v>95.833333333333343</v>
      </c>
      <c r="I103" s="155"/>
      <c r="J103" s="157">
        <f t="shared" si="3"/>
        <v>-24090</v>
      </c>
      <c r="K103" s="155">
        <f t="shared" si="4"/>
        <v>32.312447316661988</v>
      </c>
      <c r="L103" s="13"/>
    </row>
    <row r="104" spans="1:12" s="9" customFormat="1" ht="13.5" thickBot="1" x14ac:dyDescent="0.25">
      <c r="A104" s="79" t="s">
        <v>6</v>
      </c>
      <c r="B104" s="80" t="s">
        <v>6</v>
      </c>
      <c r="C104" s="40" t="s">
        <v>7</v>
      </c>
      <c r="D104" s="125">
        <v>43255.35</v>
      </c>
      <c r="E104" s="125">
        <v>1041058.7</v>
      </c>
      <c r="F104" s="125">
        <v>1041058.7</v>
      </c>
      <c r="G104" s="125">
        <v>1034858.03</v>
      </c>
      <c r="H104" s="150">
        <f t="shared" si="1"/>
        <v>99.404388052277952</v>
      </c>
      <c r="I104" s="155">
        <f t="shared" ref="I104" si="33">G104/F104*100</f>
        <v>99.404388052277952</v>
      </c>
      <c r="J104" s="157">
        <f t="shared" si="3"/>
        <v>991602.68</v>
      </c>
      <c r="K104" s="155">
        <f t="shared" si="4"/>
        <v>2392.43938611062</v>
      </c>
      <c r="L104" s="13"/>
    </row>
    <row r="105" spans="1:12" s="3" customFormat="1" ht="13.5" thickBot="1" x14ac:dyDescent="0.25">
      <c r="A105" s="32">
        <v>1000</v>
      </c>
      <c r="B105" s="33"/>
      <c r="C105" s="25" t="s">
        <v>87</v>
      </c>
      <c r="D105" s="158">
        <f>D106+D107+D110+D111+D112+D113+D114+D115</f>
        <v>8843329.2400000002</v>
      </c>
      <c r="E105" s="158">
        <f>E106+E107+E111+E108+E109+E110+E112+E113+E114</f>
        <v>5055747.24</v>
      </c>
      <c r="F105" s="158">
        <f t="shared" ref="F105:G105" si="34">F106+F107+F111+F108+F109+F110+F112+F113+F114</f>
        <v>5055747.24</v>
      </c>
      <c r="G105" s="158">
        <f t="shared" si="34"/>
        <v>3992125.27</v>
      </c>
      <c r="H105" s="103">
        <f t="shared" si="1"/>
        <v>78.962121334214487</v>
      </c>
      <c r="I105" s="103">
        <f>G105/F105*100</f>
        <v>78.962121334214487</v>
      </c>
      <c r="J105" s="104">
        <f t="shared" si="3"/>
        <v>-4851203.9700000007</v>
      </c>
      <c r="K105" s="105">
        <f t="shared" si="4"/>
        <v>45.142786858402658</v>
      </c>
      <c r="L105" s="13"/>
    </row>
    <row r="106" spans="1:12" x14ac:dyDescent="0.2">
      <c r="A106" s="26" t="s">
        <v>8</v>
      </c>
      <c r="B106" s="26">
        <v>1010</v>
      </c>
      <c r="C106" s="27" t="s">
        <v>9</v>
      </c>
      <c r="D106" s="106">
        <v>685899.07</v>
      </c>
      <c r="E106" s="106">
        <v>1196322.08</v>
      </c>
      <c r="F106" s="106">
        <v>1196322.08</v>
      </c>
      <c r="G106" s="106">
        <v>794245.35</v>
      </c>
      <c r="H106" s="155">
        <f t="shared" si="1"/>
        <v>66.39059524839665</v>
      </c>
      <c r="I106" s="155">
        <f>G106/F106*100</f>
        <v>66.39059524839665</v>
      </c>
      <c r="J106" s="156">
        <f t="shared" si="3"/>
        <v>108346.28000000003</v>
      </c>
      <c r="K106" s="155">
        <f t="shared" si="4"/>
        <v>115.79624244132596</v>
      </c>
      <c r="L106" s="13"/>
    </row>
    <row r="107" spans="1:12" ht="25.5" x14ac:dyDescent="0.2">
      <c r="A107" s="182" t="s">
        <v>10</v>
      </c>
      <c r="B107" s="28">
        <v>1021</v>
      </c>
      <c r="C107" s="29" t="s">
        <v>123</v>
      </c>
      <c r="D107" s="179">
        <v>4268276.03</v>
      </c>
      <c r="E107" s="110">
        <v>3116606.76</v>
      </c>
      <c r="F107" s="110">
        <v>3116606.76</v>
      </c>
      <c r="G107" s="110">
        <v>2556675.52</v>
      </c>
      <c r="H107" s="150">
        <f t="shared" si="1"/>
        <v>82.033946432176776</v>
      </c>
      <c r="I107" s="155">
        <f t="shared" ref="I107:I114" si="35">G107/F107*100</f>
        <v>82.033946432176776</v>
      </c>
      <c r="J107" s="185">
        <f>G107-D107+G108+G109</f>
        <v>-1416500.5100000002</v>
      </c>
      <c r="K107" s="205">
        <f>D107/(G107+G108+G109)*100</f>
        <v>149.67082787778472</v>
      </c>
      <c r="L107" s="13"/>
    </row>
    <row r="108" spans="1:12" s="9" customFormat="1" ht="25.5" x14ac:dyDescent="0.2">
      <c r="A108" s="183"/>
      <c r="B108" s="30">
        <v>1041</v>
      </c>
      <c r="C108" s="29" t="s">
        <v>144</v>
      </c>
      <c r="D108" s="180"/>
      <c r="E108" s="114">
        <v>226160</v>
      </c>
      <c r="F108" s="114">
        <v>226160</v>
      </c>
      <c r="G108" s="114">
        <v>226160</v>
      </c>
      <c r="H108" s="159">
        <f t="shared" si="1"/>
        <v>100</v>
      </c>
      <c r="I108" s="155">
        <f t="shared" si="35"/>
        <v>100</v>
      </c>
      <c r="J108" s="186"/>
      <c r="K108" s="206"/>
      <c r="L108" s="13"/>
    </row>
    <row r="109" spans="1:12" s="9" customFormat="1" ht="38.25" x14ac:dyDescent="0.2">
      <c r="A109" s="184"/>
      <c r="B109" s="30">
        <v>1200</v>
      </c>
      <c r="C109" s="29" t="s">
        <v>125</v>
      </c>
      <c r="D109" s="181"/>
      <c r="E109" s="114">
        <v>98830</v>
      </c>
      <c r="F109" s="114">
        <v>98830</v>
      </c>
      <c r="G109" s="114">
        <v>68940</v>
      </c>
      <c r="H109" s="159">
        <f t="shared" si="1"/>
        <v>69.756146918951728</v>
      </c>
      <c r="I109" s="155">
        <f t="shared" si="35"/>
        <v>69.756146918951728</v>
      </c>
      <c r="J109" s="187"/>
      <c r="K109" s="207"/>
      <c r="L109" s="13"/>
    </row>
    <row r="110" spans="1:12" s="9" customFormat="1" ht="25.5" x14ac:dyDescent="0.2">
      <c r="A110" s="47">
        <v>1090</v>
      </c>
      <c r="B110" s="30">
        <v>1070</v>
      </c>
      <c r="C110" s="29" t="s">
        <v>12</v>
      </c>
      <c r="D110" s="114">
        <v>20500</v>
      </c>
      <c r="E110" s="114">
        <v>292</v>
      </c>
      <c r="F110" s="114">
        <v>292</v>
      </c>
      <c r="G110" s="114">
        <v>291.63</v>
      </c>
      <c r="H110" s="159">
        <f t="shared" si="1"/>
        <v>99.873287671232873</v>
      </c>
      <c r="I110" s="155">
        <f t="shared" si="35"/>
        <v>99.873287671232873</v>
      </c>
      <c r="J110" s="160">
        <f t="shared" si="3"/>
        <v>-20208.37</v>
      </c>
      <c r="K110" s="159">
        <f t="shared" si="4"/>
        <v>1.4225853658536585</v>
      </c>
      <c r="L110" s="13"/>
    </row>
    <row r="111" spans="1:12" x14ac:dyDescent="0.2">
      <c r="A111" s="38" t="s">
        <v>13</v>
      </c>
      <c r="B111" s="28">
        <v>1080</v>
      </c>
      <c r="C111" s="29" t="s">
        <v>14</v>
      </c>
      <c r="D111" s="110">
        <v>101005.2</v>
      </c>
      <c r="E111" s="110">
        <v>80243</v>
      </c>
      <c r="F111" s="110">
        <v>80243</v>
      </c>
      <c r="G111" s="110">
        <v>74771.63</v>
      </c>
      <c r="H111" s="159">
        <f t="shared" si="1"/>
        <v>93.18149869770572</v>
      </c>
      <c r="I111" s="155">
        <f t="shared" si="35"/>
        <v>93.18149869770572</v>
      </c>
      <c r="J111" s="160">
        <f t="shared" si="3"/>
        <v>-26233.569999999992</v>
      </c>
      <c r="K111" s="159">
        <f t="shared" si="4"/>
        <v>74.027505514567565</v>
      </c>
      <c r="L111" s="13"/>
    </row>
    <row r="112" spans="1:12" s="9" customFormat="1" x14ac:dyDescent="0.2">
      <c r="A112" s="38">
        <v>1161</v>
      </c>
      <c r="B112" s="28">
        <v>1141</v>
      </c>
      <c r="C112" s="29" t="s">
        <v>18</v>
      </c>
      <c r="D112" s="110">
        <v>0</v>
      </c>
      <c r="E112" s="110">
        <v>290236.40000000002</v>
      </c>
      <c r="F112" s="110">
        <v>290236.40000000002</v>
      </c>
      <c r="G112" s="110">
        <v>270984.14</v>
      </c>
      <c r="H112" s="159">
        <f t="shared" si="1"/>
        <v>93.366696940838565</v>
      </c>
      <c r="I112" s="155">
        <f t="shared" si="35"/>
        <v>93.366696940838565</v>
      </c>
      <c r="J112" s="160">
        <f t="shared" si="3"/>
        <v>270984.14</v>
      </c>
      <c r="K112" s="159"/>
      <c r="L112" s="13"/>
    </row>
    <row r="113" spans="1:12" s="9" customFormat="1" ht="25.5" x14ac:dyDescent="0.2">
      <c r="A113" s="38">
        <v>1170</v>
      </c>
      <c r="B113" s="28">
        <v>1151</v>
      </c>
      <c r="C113" s="29" t="s">
        <v>127</v>
      </c>
      <c r="D113" s="110">
        <v>0</v>
      </c>
      <c r="E113" s="110">
        <v>57</v>
      </c>
      <c r="F113" s="110">
        <v>57</v>
      </c>
      <c r="G113" s="110">
        <v>57</v>
      </c>
      <c r="H113" s="159">
        <f t="shared" si="1"/>
        <v>100</v>
      </c>
      <c r="I113" s="155">
        <f t="shared" si="35"/>
        <v>100</v>
      </c>
      <c r="J113" s="160">
        <f t="shared" si="3"/>
        <v>57</v>
      </c>
      <c r="K113" s="159"/>
      <c r="L113" s="13"/>
    </row>
    <row r="114" spans="1:12" s="9" customFormat="1" ht="25.5" x14ac:dyDescent="0.2">
      <c r="A114" s="81"/>
      <c r="B114" s="39">
        <v>1160</v>
      </c>
      <c r="C114" s="40" t="s">
        <v>122</v>
      </c>
      <c r="D114" s="125">
        <v>0</v>
      </c>
      <c r="E114" s="125">
        <v>47000</v>
      </c>
      <c r="F114" s="125">
        <v>47000</v>
      </c>
      <c r="G114" s="125">
        <v>0</v>
      </c>
      <c r="H114" s="159">
        <f t="shared" si="1"/>
        <v>0</v>
      </c>
      <c r="I114" s="161">
        <f t="shared" si="35"/>
        <v>0</v>
      </c>
      <c r="J114" s="160">
        <f t="shared" si="3"/>
        <v>0</v>
      </c>
      <c r="K114" s="159"/>
      <c r="L114" s="13"/>
    </row>
    <row r="115" spans="1:12" s="12" customFormat="1" ht="26.25" thickBot="1" x14ac:dyDescent="0.25">
      <c r="A115" s="84">
        <v>1180</v>
      </c>
      <c r="B115" s="85"/>
      <c r="C115" s="86" t="s">
        <v>164</v>
      </c>
      <c r="D115" s="118">
        <v>3767648.94</v>
      </c>
      <c r="E115" s="118"/>
      <c r="F115" s="118"/>
      <c r="G115" s="118"/>
      <c r="H115" s="162"/>
      <c r="I115" s="162"/>
      <c r="J115" s="160">
        <f t="shared" si="3"/>
        <v>-3767648.94</v>
      </c>
      <c r="K115" s="162"/>
      <c r="L115" s="13"/>
    </row>
    <row r="116" spans="1:12" s="12" customFormat="1" ht="13.5" thickBot="1" x14ac:dyDescent="0.25">
      <c r="A116" s="32">
        <v>2000</v>
      </c>
      <c r="B116" s="33"/>
      <c r="C116" s="25" t="s">
        <v>88</v>
      </c>
      <c r="D116" s="158">
        <f>D117</f>
        <v>0</v>
      </c>
      <c r="E116" s="158">
        <f t="shared" ref="E116:G116" si="36">E117</f>
        <v>265000</v>
      </c>
      <c r="F116" s="158">
        <f t="shared" si="36"/>
        <v>265000</v>
      </c>
      <c r="G116" s="158">
        <f t="shared" si="36"/>
        <v>257508</v>
      </c>
      <c r="H116" s="103">
        <f t="shared" ref="H116:H117" si="37">G116/E116*100</f>
        <v>97.172830188679242</v>
      </c>
      <c r="I116" s="103">
        <f t="shared" ref="I116:I122" si="38">G116/F116*100</f>
        <v>97.172830188679242</v>
      </c>
      <c r="J116" s="104">
        <f t="shared" ref="J116:J117" si="39">G116-D116</f>
        <v>257508</v>
      </c>
      <c r="K116" s="105"/>
      <c r="L116" s="13"/>
    </row>
    <row r="117" spans="1:12" s="12" customFormat="1" ht="13.5" thickBot="1" x14ac:dyDescent="0.25">
      <c r="A117" s="34">
        <v>2010</v>
      </c>
      <c r="B117" s="26">
        <v>2010</v>
      </c>
      <c r="C117" s="27" t="s">
        <v>131</v>
      </c>
      <c r="D117" s="106">
        <v>0</v>
      </c>
      <c r="E117" s="106">
        <v>265000</v>
      </c>
      <c r="F117" s="106">
        <v>265000</v>
      </c>
      <c r="G117" s="106">
        <v>257508</v>
      </c>
      <c r="H117" s="155">
        <f t="shared" si="37"/>
        <v>97.172830188679242</v>
      </c>
      <c r="I117" s="155">
        <f t="shared" si="38"/>
        <v>97.172830188679242</v>
      </c>
      <c r="J117" s="156">
        <f t="shared" si="39"/>
        <v>257508</v>
      </c>
      <c r="K117" s="155"/>
      <c r="L117" s="13"/>
    </row>
    <row r="118" spans="1:12" s="3" customFormat="1" ht="13.5" thickBot="1" x14ac:dyDescent="0.25">
      <c r="A118" s="32">
        <v>3000</v>
      </c>
      <c r="B118" s="33"/>
      <c r="C118" s="25" t="s">
        <v>88</v>
      </c>
      <c r="D118" s="158">
        <f>D119+D120</f>
        <v>1103489.08</v>
      </c>
      <c r="E118" s="158">
        <f t="shared" ref="E118:G118" si="40">E119+E120</f>
        <v>1502151.42</v>
      </c>
      <c r="F118" s="158">
        <f t="shared" si="40"/>
        <v>1502151.42</v>
      </c>
      <c r="G118" s="158">
        <f t="shared" si="40"/>
        <v>1469544.4400000002</v>
      </c>
      <c r="H118" s="103">
        <f t="shared" si="1"/>
        <v>97.829314703839927</v>
      </c>
      <c r="I118" s="103">
        <f t="shared" si="38"/>
        <v>97.829314703839927</v>
      </c>
      <c r="J118" s="104">
        <f t="shared" si="3"/>
        <v>366055.3600000001</v>
      </c>
      <c r="K118" s="105">
        <f t="shared" si="4"/>
        <v>133.17254032092461</v>
      </c>
      <c r="L118" s="13"/>
    </row>
    <row r="119" spans="1:12" ht="38.25" x14ac:dyDescent="0.2">
      <c r="A119" s="26" t="s">
        <v>22</v>
      </c>
      <c r="B119" s="26">
        <v>3104</v>
      </c>
      <c r="C119" s="27" t="s">
        <v>23</v>
      </c>
      <c r="D119" s="106">
        <v>986239.08</v>
      </c>
      <c r="E119" s="106">
        <v>1443151.42</v>
      </c>
      <c r="F119" s="106">
        <v>1443151.42</v>
      </c>
      <c r="G119" s="106">
        <v>1427327.62</v>
      </c>
      <c r="H119" s="155">
        <f t="shared" si="1"/>
        <v>98.903524621137834</v>
      </c>
      <c r="I119" s="155">
        <f t="shared" si="38"/>
        <v>98.903524621137834</v>
      </c>
      <c r="J119" s="156">
        <f t="shared" si="3"/>
        <v>441088.54000000015</v>
      </c>
      <c r="K119" s="155">
        <f t="shared" si="4"/>
        <v>144.72430153548572</v>
      </c>
      <c r="L119" s="13"/>
    </row>
    <row r="120" spans="1:12" ht="26.25" thickBot="1" x14ac:dyDescent="0.25">
      <c r="A120" s="30" t="s">
        <v>24</v>
      </c>
      <c r="B120" s="30">
        <v>3121</v>
      </c>
      <c r="C120" s="31" t="s">
        <v>25</v>
      </c>
      <c r="D120" s="114">
        <v>117250</v>
      </c>
      <c r="E120" s="114">
        <v>59000</v>
      </c>
      <c r="F120" s="114">
        <v>59000</v>
      </c>
      <c r="G120" s="114">
        <v>42216.82</v>
      </c>
      <c r="H120" s="159">
        <f t="shared" si="1"/>
        <v>71.55393220338982</v>
      </c>
      <c r="I120" s="155">
        <f t="shared" si="38"/>
        <v>71.55393220338982</v>
      </c>
      <c r="J120" s="160">
        <f t="shared" si="3"/>
        <v>-75033.179999999993</v>
      </c>
      <c r="K120" s="159">
        <f t="shared" si="4"/>
        <v>36.005816631130067</v>
      </c>
      <c r="L120" s="13"/>
    </row>
    <row r="121" spans="1:12" s="3" customFormat="1" ht="13.5" thickBot="1" x14ac:dyDescent="0.25">
      <c r="A121" s="32">
        <v>4000</v>
      </c>
      <c r="B121" s="33"/>
      <c r="C121" s="25" t="s">
        <v>89</v>
      </c>
      <c r="D121" s="158">
        <f>D122+D123+D124+D125+D126</f>
        <v>636774.14</v>
      </c>
      <c r="E121" s="158">
        <f>E122+E123+E124+E126</f>
        <v>913371.57</v>
      </c>
      <c r="F121" s="158">
        <f t="shared" ref="F121:G121" si="41">F122+F123+F124+F126</f>
        <v>913371.57</v>
      </c>
      <c r="G121" s="158">
        <f t="shared" si="41"/>
        <v>701461.13</v>
      </c>
      <c r="H121" s="103">
        <f t="shared" si="1"/>
        <v>76.799098312201693</v>
      </c>
      <c r="I121" s="103">
        <f t="shared" si="38"/>
        <v>76.799098312201693</v>
      </c>
      <c r="J121" s="104">
        <f t="shared" si="3"/>
        <v>64686.989999999991</v>
      </c>
      <c r="K121" s="105">
        <f t="shared" si="4"/>
        <v>110.15854538314009</v>
      </c>
      <c r="L121" s="13"/>
    </row>
    <row r="122" spans="1:12" x14ac:dyDescent="0.2">
      <c r="A122" s="26" t="s">
        <v>28</v>
      </c>
      <c r="B122" s="26">
        <v>4030</v>
      </c>
      <c r="C122" s="27" t="s">
        <v>29</v>
      </c>
      <c r="D122" s="106">
        <v>455741.76</v>
      </c>
      <c r="E122" s="106">
        <v>424179.97</v>
      </c>
      <c r="F122" s="106">
        <v>424179.97</v>
      </c>
      <c r="G122" s="106">
        <v>362421.43</v>
      </c>
      <c r="H122" s="155">
        <f t="shared" si="1"/>
        <v>85.440486499162134</v>
      </c>
      <c r="I122" s="155">
        <f t="shared" si="38"/>
        <v>85.440486499162134</v>
      </c>
      <c r="J122" s="156">
        <f t="shared" si="3"/>
        <v>-93320.330000000016</v>
      </c>
      <c r="K122" s="155"/>
      <c r="L122" s="13"/>
    </row>
    <row r="123" spans="1:12" x14ac:dyDescent="0.2">
      <c r="A123" s="28" t="s">
        <v>30</v>
      </c>
      <c r="B123" s="28">
        <v>4040</v>
      </c>
      <c r="C123" s="29" t="s">
        <v>31</v>
      </c>
      <c r="D123" s="110">
        <v>3487</v>
      </c>
      <c r="E123" s="110">
        <v>18142</v>
      </c>
      <c r="F123" s="110">
        <v>18142</v>
      </c>
      <c r="G123" s="110">
        <v>9842</v>
      </c>
      <c r="H123" s="150">
        <f t="shared" si="1"/>
        <v>54.249807077499725</v>
      </c>
      <c r="I123" s="155">
        <f t="shared" ref="I123:I126" si="42">G123/F123*100</f>
        <v>54.249807077499725</v>
      </c>
      <c r="J123" s="157">
        <f t="shared" si="3"/>
        <v>6355</v>
      </c>
      <c r="K123" s="150"/>
      <c r="L123" s="13"/>
    </row>
    <row r="124" spans="1:12" ht="25.5" x14ac:dyDescent="0.2">
      <c r="A124" s="30" t="s">
        <v>32</v>
      </c>
      <c r="B124" s="30">
        <v>4060</v>
      </c>
      <c r="C124" s="31" t="s">
        <v>33</v>
      </c>
      <c r="D124" s="114">
        <v>153885.38</v>
      </c>
      <c r="E124" s="114">
        <v>428049.6</v>
      </c>
      <c r="F124" s="114">
        <v>428049.6</v>
      </c>
      <c r="G124" s="114">
        <v>286197.7</v>
      </c>
      <c r="H124" s="159">
        <f t="shared" si="1"/>
        <v>66.860873132459417</v>
      </c>
      <c r="I124" s="155">
        <f t="shared" si="42"/>
        <v>66.860873132459417</v>
      </c>
      <c r="J124" s="160">
        <f t="shared" si="3"/>
        <v>132312.32000000001</v>
      </c>
      <c r="K124" s="159">
        <f t="shared" si="4"/>
        <v>185.98108540265488</v>
      </c>
      <c r="L124" s="13"/>
    </row>
    <row r="125" spans="1:12" s="12" customFormat="1" ht="25.5" x14ac:dyDescent="0.2">
      <c r="A125" s="82">
        <v>4081</v>
      </c>
      <c r="B125" s="83">
        <v>4081</v>
      </c>
      <c r="C125" s="31" t="s">
        <v>35</v>
      </c>
      <c r="D125" s="114">
        <v>23660</v>
      </c>
      <c r="E125" s="114"/>
      <c r="F125" s="114"/>
      <c r="G125" s="114"/>
      <c r="H125" s="159"/>
      <c r="I125" s="155"/>
      <c r="J125" s="160">
        <f t="shared" si="3"/>
        <v>-23660</v>
      </c>
      <c r="K125" s="159"/>
      <c r="L125" s="13"/>
    </row>
    <row r="126" spans="1:12" s="12" customFormat="1" ht="13.5" thickBot="1" x14ac:dyDescent="0.25">
      <c r="A126" s="84">
        <v>4082</v>
      </c>
      <c r="B126" s="85">
        <v>4082</v>
      </c>
      <c r="C126" s="86" t="s">
        <v>37</v>
      </c>
      <c r="D126" s="118"/>
      <c r="E126" s="118">
        <v>43000</v>
      </c>
      <c r="F126" s="118">
        <v>43000</v>
      </c>
      <c r="G126" s="118">
        <v>43000</v>
      </c>
      <c r="H126" s="162">
        <f t="shared" si="1"/>
        <v>100</v>
      </c>
      <c r="I126" s="155">
        <f t="shared" si="42"/>
        <v>100</v>
      </c>
      <c r="J126" s="160">
        <f t="shared" si="3"/>
        <v>43000</v>
      </c>
      <c r="K126" s="162"/>
      <c r="L126" s="13"/>
    </row>
    <row r="127" spans="1:12" s="10" customFormat="1" ht="13.5" thickBot="1" x14ac:dyDescent="0.25">
      <c r="A127" s="32">
        <v>5000</v>
      </c>
      <c r="B127" s="33"/>
      <c r="C127" s="25" t="s">
        <v>90</v>
      </c>
      <c r="D127" s="158">
        <f t="shared" ref="D127:G127" si="43">D128+D129</f>
        <v>0</v>
      </c>
      <c r="E127" s="158">
        <f>E128+E129</f>
        <v>10255</v>
      </c>
      <c r="F127" s="158">
        <f t="shared" si="43"/>
        <v>10255</v>
      </c>
      <c r="G127" s="158">
        <f t="shared" si="43"/>
        <v>10254.629999999999</v>
      </c>
      <c r="H127" s="103">
        <f t="shared" ref="H127:H129" si="44">G127/E127*100</f>
        <v>99.996392003900525</v>
      </c>
      <c r="I127" s="103">
        <f>G127/F127*100</f>
        <v>99.996392003900525</v>
      </c>
      <c r="J127" s="104">
        <f t="shared" ref="J127:J129" si="45">G127-D127</f>
        <v>10254.629999999999</v>
      </c>
      <c r="K127" s="105"/>
      <c r="L127" s="13"/>
    </row>
    <row r="128" spans="1:12" s="10" customFormat="1" ht="25.5" x14ac:dyDescent="0.2">
      <c r="A128" s="34">
        <v>5011</v>
      </c>
      <c r="B128" s="26">
        <v>5011</v>
      </c>
      <c r="C128" s="29" t="s">
        <v>39</v>
      </c>
      <c r="D128" s="106">
        <v>0</v>
      </c>
      <c r="E128" s="106">
        <v>10050</v>
      </c>
      <c r="F128" s="106">
        <v>10050</v>
      </c>
      <c r="G128" s="106">
        <v>10050</v>
      </c>
      <c r="H128" s="155">
        <f t="shared" si="44"/>
        <v>100</v>
      </c>
      <c r="I128" s="155">
        <f>G128/F128*100</f>
        <v>100</v>
      </c>
      <c r="J128" s="156">
        <f t="shared" si="45"/>
        <v>10050</v>
      </c>
      <c r="K128" s="147"/>
      <c r="L128" s="13"/>
    </row>
    <row r="129" spans="1:12" s="10" customFormat="1" ht="26.25" thickBot="1" x14ac:dyDescent="0.25">
      <c r="A129" s="47">
        <v>5031</v>
      </c>
      <c r="B129" s="30">
        <v>5031</v>
      </c>
      <c r="C129" s="29" t="s">
        <v>43</v>
      </c>
      <c r="D129" s="114">
        <v>0</v>
      </c>
      <c r="E129" s="114">
        <v>205</v>
      </c>
      <c r="F129" s="114">
        <v>205</v>
      </c>
      <c r="G129" s="114">
        <v>204.63</v>
      </c>
      <c r="H129" s="159">
        <f t="shared" si="44"/>
        <v>99.819512195121945</v>
      </c>
      <c r="I129" s="155">
        <f>G129/F129*100</f>
        <v>99.819512195121945</v>
      </c>
      <c r="J129" s="160">
        <f t="shared" si="45"/>
        <v>204.63</v>
      </c>
      <c r="K129" s="163"/>
      <c r="L129" s="13"/>
    </row>
    <row r="130" spans="1:12" s="3" customFormat="1" ht="13.5" thickBot="1" x14ac:dyDescent="0.25">
      <c r="A130" s="32">
        <v>6000</v>
      </c>
      <c r="B130" s="33"/>
      <c r="C130" s="25" t="s">
        <v>91</v>
      </c>
      <c r="D130" s="158">
        <f>D132+D133+D134</f>
        <v>1096046.8599999999</v>
      </c>
      <c r="E130" s="158">
        <f>E132+E133+E131+E134</f>
        <v>2696410.67</v>
      </c>
      <c r="F130" s="158">
        <f>F132+F133+F131+F134</f>
        <v>2696410.67</v>
      </c>
      <c r="G130" s="158">
        <f>G132+G133+G131+G134</f>
        <v>2561631.42</v>
      </c>
      <c r="H130" s="103">
        <f t="shared" si="1"/>
        <v>95.001531053873194</v>
      </c>
      <c r="I130" s="103">
        <f>G130/F130*100</f>
        <v>95.001531053873194</v>
      </c>
      <c r="J130" s="104">
        <f t="shared" si="3"/>
        <v>1465584.56</v>
      </c>
      <c r="K130" s="105">
        <f t="shared" si="4"/>
        <v>233.71550190837644</v>
      </c>
      <c r="L130" s="13"/>
    </row>
    <row r="131" spans="1:12" s="11" customFormat="1" ht="38.25" x14ac:dyDescent="0.2">
      <c r="A131" s="87">
        <v>6020</v>
      </c>
      <c r="B131" s="88">
        <v>6020</v>
      </c>
      <c r="C131" s="29" t="s">
        <v>47</v>
      </c>
      <c r="D131" s="164">
        <v>0</v>
      </c>
      <c r="E131" s="164">
        <v>112100</v>
      </c>
      <c r="F131" s="164">
        <v>112100</v>
      </c>
      <c r="G131" s="164">
        <v>92376.6</v>
      </c>
      <c r="H131" s="165"/>
      <c r="I131" s="165"/>
      <c r="J131" s="157">
        <f t="shared" si="3"/>
        <v>92376.6</v>
      </c>
      <c r="K131" s="166"/>
      <c r="L131" s="13"/>
    </row>
    <row r="132" spans="1:12" x14ac:dyDescent="0.2">
      <c r="A132" s="28" t="s">
        <v>48</v>
      </c>
      <c r="B132" s="28">
        <v>6030</v>
      </c>
      <c r="C132" s="29" t="s">
        <v>49</v>
      </c>
      <c r="D132" s="110">
        <v>223945.66</v>
      </c>
      <c r="E132" s="110">
        <v>2133322.67</v>
      </c>
      <c r="F132" s="110">
        <v>2133322.67</v>
      </c>
      <c r="G132" s="110">
        <v>2018266.82</v>
      </c>
      <c r="H132" s="150">
        <f t="shared" si="1"/>
        <v>94.606730073327356</v>
      </c>
      <c r="I132" s="150">
        <f>G132/F132*100</f>
        <v>94.606730073327356</v>
      </c>
      <c r="J132" s="157">
        <f t="shared" si="3"/>
        <v>1794321.1600000001</v>
      </c>
      <c r="K132" s="150">
        <f t="shared" si="4"/>
        <v>901.23060210231358</v>
      </c>
      <c r="L132" s="13"/>
    </row>
    <row r="133" spans="1:12" x14ac:dyDescent="0.2">
      <c r="A133" s="30" t="s">
        <v>50</v>
      </c>
      <c r="B133" s="30">
        <v>6040</v>
      </c>
      <c r="C133" s="31" t="s">
        <v>51</v>
      </c>
      <c r="D133" s="114">
        <v>67651.199999999997</v>
      </c>
      <c r="E133" s="114">
        <v>0</v>
      </c>
      <c r="F133" s="114">
        <v>0</v>
      </c>
      <c r="G133" s="114">
        <v>0</v>
      </c>
      <c r="H133" s="159"/>
      <c r="I133" s="159"/>
      <c r="J133" s="160">
        <f t="shared" ref="J133:J148" si="46">G133-D133</f>
        <v>-67651.199999999997</v>
      </c>
      <c r="K133" s="159"/>
      <c r="L133" s="13"/>
    </row>
    <row r="134" spans="1:12" s="12" customFormat="1" ht="64.5" thickBot="1" x14ac:dyDescent="0.25">
      <c r="A134" s="84">
        <v>6083</v>
      </c>
      <c r="B134" s="85">
        <v>6083</v>
      </c>
      <c r="C134" s="86" t="s">
        <v>162</v>
      </c>
      <c r="D134" s="118">
        <v>804450</v>
      </c>
      <c r="E134" s="118">
        <v>450988</v>
      </c>
      <c r="F134" s="118">
        <v>450988</v>
      </c>
      <c r="G134" s="118">
        <v>450988</v>
      </c>
      <c r="H134" s="162"/>
      <c r="I134" s="162"/>
      <c r="J134" s="167">
        <f t="shared" si="46"/>
        <v>-353462</v>
      </c>
      <c r="K134" s="162"/>
      <c r="L134" s="13"/>
    </row>
    <row r="135" spans="1:12" s="3" customFormat="1" ht="13.5" thickBot="1" x14ac:dyDescent="0.25">
      <c r="A135" s="32">
        <v>7000</v>
      </c>
      <c r="B135" s="33"/>
      <c r="C135" s="25" t="s">
        <v>92</v>
      </c>
      <c r="D135" s="158">
        <f>D136+D137+D138+D140+D141</f>
        <v>2026564.26</v>
      </c>
      <c r="E135" s="158">
        <f>E136+E137+E138+E140+E141+E139</f>
        <v>10409802</v>
      </c>
      <c r="F135" s="158">
        <f>F136+F137+F138+F140+F141+F139</f>
        <v>10409802</v>
      </c>
      <c r="G135" s="158">
        <f t="shared" ref="G135" si="47">G136+G137+G138+G140+G141</f>
        <v>6366390.21</v>
      </c>
      <c r="H135" s="103">
        <f t="shared" ref="H135:H157" si="48">G135/E135*100</f>
        <v>61.157649396213301</v>
      </c>
      <c r="I135" s="103">
        <f>G135/F135*100</f>
        <v>61.157649396213301</v>
      </c>
      <c r="J135" s="104">
        <f t="shared" si="46"/>
        <v>4339825.95</v>
      </c>
      <c r="K135" s="105">
        <f t="shared" ref="K135:K145" si="49">G135/D135*100</f>
        <v>314.14696961052692</v>
      </c>
      <c r="L135" s="13"/>
    </row>
    <row r="136" spans="1:12" x14ac:dyDescent="0.2">
      <c r="A136" s="26" t="s">
        <v>99</v>
      </c>
      <c r="B136" s="26">
        <v>7130</v>
      </c>
      <c r="C136" s="27" t="s">
        <v>96</v>
      </c>
      <c r="D136" s="106">
        <v>794203</v>
      </c>
      <c r="E136" s="106">
        <v>783100</v>
      </c>
      <c r="F136" s="106">
        <v>783100</v>
      </c>
      <c r="G136" s="106">
        <v>704133</v>
      </c>
      <c r="H136" s="155">
        <f t="shared" si="48"/>
        <v>89.9161026688801</v>
      </c>
      <c r="I136" s="155">
        <f>G136/F136*100</f>
        <v>89.9161026688801</v>
      </c>
      <c r="J136" s="156">
        <f t="shared" si="46"/>
        <v>-90070</v>
      </c>
      <c r="K136" s="155"/>
      <c r="L136" s="13"/>
    </row>
    <row r="137" spans="1:12" ht="25.5" x14ac:dyDescent="0.2">
      <c r="A137" s="28" t="s">
        <v>100</v>
      </c>
      <c r="B137" s="28">
        <v>7350</v>
      </c>
      <c r="C137" s="29" t="s">
        <v>101</v>
      </c>
      <c r="D137" s="110">
        <v>116310</v>
      </c>
      <c r="E137" s="110">
        <v>117523</v>
      </c>
      <c r="F137" s="110">
        <v>117523</v>
      </c>
      <c r="G137" s="110">
        <v>113085.26</v>
      </c>
      <c r="H137" s="150"/>
      <c r="I137" s="155"/>
      <c r="J137" s="157">
        <f t="shared" si="46"/>
        <v>-3224.7400000000052</v>
      </c>
      <c r="K137" s="150"/>
      <c r="L137" s="13"/>
    </row>
    <row r="138" spans="1:12" ht="38.25" x14ac:dyDescent="0.2">
      <c r="A138" s="28" t="s">
        <v>102</v>
      </c>
      <c r="B138" s="28">
        <v>7363</v>
      </c>
      <c r="C138" s="29" t="s">
        <v>103</v>
      </c>
      <c r="D138" s="110">
        <v>889975.2</v>
      </c>
      <c r="E138" s="110">
        <f>8538118+102000+296317</f>
        <v>8936435</v>
      </c>
      <c r="F138" s="110">
        <f>8538118+102000+296317</f>
        <v>8936435</v>
      </c>
      <c r="G138" s="110">
        <f>4637117.55+101994+296316.4</f>
        <v>5035427.95</v>
      </c>
      <c r="H138" s="150"/>
      <c r="I138" s="155">
        <f t="shared" ref="I138:I141" si="50">G138/F138*100</f>
        <v>56.347166963112251</v>
      </c>
      <c r="J138" s="157">
        <f t="shared" si="46"/>
        <v>4145452.75</v>
      </c>
      <c r="K138" s="150">
        <f t="shared" si="49"/>
        <v>565.79418729870235</v>
      </c>
      <c r="L138" s="13"/>
    </row>
    <row r="139" spans="1:12" s="12" customFormat="1" x14ac:dyDescent="0.2">
      <c r="A139" s="39"/>
      <c r="B139" s="39">
        <v>7390</v>
      </c>
      <c r="C139" s="31" t="s">
        <v>163</v>
      </c>
      <c r="D139" s="125"/>
      <c r="E139" s="125">
        <v>59000</v>
      </c>
      <c r="F139" s="125">
        <v>59000</v>
      </c>
      <c r="G139" s="125"/>
      <c r="H139" s="150"/>
      <c r="I139" s="155"/>
      <c r="J139" s="157">
        <f t="shared" si="46"/>
        <v>0</v>
      </c>
      <c r="K139" s="150"/>
      <c r="L139" s="13"/>
    </row>
    <row r="140" spans="1:12" s="12" customFormat="1" ht="25.5" x14ac:dyDescent="0.2">
      <c r="A140" s="100">
        <v>7442</v>
      </c>
      <c r="B140" s="101">
        <v>7442</v>
      </c>
      <c r="C140" s="29" t="s">
        <v>61</v>
      </c>
      <c r="D140" s="110">
        <v>25000</v>
      </c>
      <c r="E140" s="110">
        <v>154084</v>
      </c>
      <c r="F140" s="110">
        <v>154084</v>
      </c>
      <c r="G140" s="110">
        <v>154084</v>
      </c>
      <c r="H140" s="150">
        <f t="shared" si="48"/>
        <v>100</v>
      </c>
      <c r="I140" s="155">
        <f t="shared" si="50"/>
        <v>100</v>
      </c>
      <c r="J140" s="157">
        <f t="shared" si="46"/>
        <v>129084</v>
      </c>
      <c r="K140" s="150">
        <f t="shared" si="49"/>
        <v>616.33600000000001</v>
      </c>
      <c r="L140" s="13"/>
    </row>
    <row r="141" spans="1:12" s="12" customFormat="1" ht="39" thickBot="1" x14ac:dyDescent="0.25">
      <c r="A141" s="82">
        <v>7700</v>
      </c>
      <c r="B141" s="83">
        <v>7700</v>
      </c>
      <c r="C141" s="40" t="s">
        <v>148</v>
      </c>
      <c r="D141" s="114">
        <v>201076.06</v>
      </c>
      <c r="E141" s="114">
        <v>359660</v>
      </c>
      <c r="F141" s="114">
        <v>359660</v>
      </c>
      <c r="G141" s="114">
        <v>359660</v>
      </c>
      <c r="H141" s="161"/>
      <c r="I141" s="161">
        <f t="shared" si="50"/>
        <v>100</v>
      </c>
      <c r="J141" s="160">
        <f t="shared" si="46"/>
        <v>158583.94</v>
      </c>
      <c r="K141" s="159"/>
      <c r="L141" s="13"/>
    </row>
    <row r="142" spans="1:12" s="3" customFormat="1" ht="13.5" thickBot="1" x14ac:dyDescent="0.25">
      <c r="A142" s="32">
        <v>8000</v>
      </c>
      <c r="B142" s="33"/>
      <c r="C142" s="25" t="s">
        <v>93</v>
      </c>
      <c r="D142" s="158">
        <f t="shared" ref="D142" si="51">D143+D144</f>
        <v>338110.79000000004</v>
      </c>
      <c r="E142" s="158">
        <f t="shared" ref="E142:G142" si="52">E143+E144</f>
        <v>284845.23</v>
      </c>
      <c r="F142" s="158">
        <f t="shared" si="52"/>
        <v>284845.23</v>
      </c>
      <c r="G142" s="158">
        <f t="shared" si="52"/>
        <v>283520.46999999997</v>
      </c>
      <c r="H142" s="103">
        <f t="shared" si="48"/>
        <v>99.534919366562661</v>
      </c>
      <c r="I142" s="103">
        <f>G142/F142*100</f>
        <v>99.534919366562661</v>
      </c>
      <c r="J142" s="104">
        <f t="shared" si="46"/>
        <v>-54590.320000000065</v>
      </c>
      <c r="K142" s="168">
        <f t="shared" si="49"/>
        <v>83.854310002943095</v>
      </c>
      <c r="L142" s="13"/>
    </row>
    <row r="143" spans="1:12" x14ac:dyDescent="0.2">
      <c r="A143" s="26" t="s">
        <v>68</v>
      </c>
      <c r="B143" s="26">
        <v>8130</v>
      </c>
      <c r="C143" s="27" t="s">
        <v>69</v>
      </c>
      <c r="D143" s="106">
        <v>121146.44</v>
      </c>
      <c r="E143" s="106">
        <v>30040</v>
      </c>
      <c r="F143" s="106">
        <v>30040</v>
      </c>
      <c r="G143" s="106">
        <v>29540</v>
      </c>
      <c r="H143" s="155">
        <f t="shared" si="48"/>
        <v>98.335552596537951</v>
      </c>
      <c r="I143" s="155">
        <f>G143/F143*100</f>
        <v>98.335552596537951</v>
      </c>
      <c r="J143" s="156">
        <f t="shared" si="46"/>
        <v>-91606.44</v>
      </c>
      <c r="K143" s="155">
        <f t="shared" si="49"/>
        <v>24.383712802456266</v>
      </c>
      <c r="L143" s="13"/>
    </row>
    <row r="144" spans="1:12" ht="13.5" thickBot="1" x14ac:dyDescent="0.25">
      <c r="A144" s="30" t="s">
        <v>104</v>
      </c>
      <c r="B144" s="30">
        <v>8312</v>
      </c>
      <c r="C144" s="31" t="s">
        <v>105</v>
      </c>
      <c r="D144" s="114">
        <v>216964.35</v>
      </c>
      <c r="E144" s="114">
        <v>254805.23</v>
      </c>
      <c r="F144" s="114">
        <v>254805.23</v>
      </c>
      <c r="G144" s="114">
        <v>253980.47</v>
      </c>
      <c r="H144" s="159">
        <f t="shared" si="48"/>
        <v>99.676317475901101</v>
      </c>
      <c r="I144" s="155">
        <f>G144/F144*100</f>
        <v>99.676317475901101</v>
      </c>
      <c r="J144" s="160">
        <f t="shared" si="46"/>
        <v>37016.119999999995</v>
      </c>
      <c r="K144" s="150">
        <f t="shared" si="49"/>
        <v>117.06092268153732</v>
      </c>
      <c r="L144" s="13"/>
    </row>
    <row r="145" spans="1:12" s="2" customFormat="1" ht="16.5" thickBot="1" x14ac:dyDescent="0.3">
      <c r="A145" s="89" t="s">
        <v>75</v>
      </c>
      <c r="B145" s="90"/>
      <c r="C145" s="91" t="s">
        <v>107</v>
      </c>
      <c r="D145" s="169">
        <f>D101+D105+D118+D121+D130+D135+D142</f>
        <v>14142959.719999999</v>
      </c>
      <c r="E145" s="169">
        <f>E101+E105+E118+E121+E130+E135+E142+E127+E116</f>
        <v>22996947.080000002</v>
      </c>
      <c r="F145" s="169">
        <f t="shared" ref="F145:G145" si="53">F101+F105+F118+F121+F130+F135+F142+F127+F116</f>
        <v>22996947.080000002</v>
      </c>
      <c r="G145" s="169">
        <f t="shared" si="53"/>
        <v>17134380.599999998</v>
      </c>
      <c r="H145" s="170">
        <f t="shared" si="48"/>
        <v>74.507196717869718</v>
      </c>
      <c r="I145" s="170">
        <f>G145/F145*100</f>
        <v>74.507196717869718</v>
      </c>
      <c r="J145" s="171">
        <f t="shared" si="46"/>
        <v>2991420.879999999</v>
      </c>
      <c r="K145" s="172">
        <f t="shared" si="49"/>
        <v>121.15130735874004</v>
      </c>
      <c r="L145" s="41"/>
    </row>
    <row r="146" spans="1:12" ht="15" thickBot="1" x14ac:dyDescent="0.25">
      <c r="A146" s="52"/>
      <c r="B146" s="53"/>
      <c r="C146" s="54" t="s">
        <v>110</v>
      </c>
      <c r="D146" s="55"/>
      <c r="E146" s="55"/>
      <c r="F146" s="55"/>
      <c r="G146" s="55"/>
      <c r="H146" s="138"/>
      <c r="I146" s="138"/>
      <c r="J146" s="139"/>
      <c r="K146" s="140"/>
      <c r="L146" s="13"/>
    </row>
    <row r="147" spans="1:12" ht="26.25" thickBot="1" x14ac:dyDescent="0.25">
      <c r="A147" s="56">
        <v>8831</v>
      </c>
      <c r="B147" s="57">
        <v>8831</v>
      </c>
      <c r="C147" s="58" t="s">
        <v>109</v>
      </c>
      <c r="D147" s="59">
        <v>81729.94</v>
      </c>
      <c r="E147" s="59">
        <v>140000</v>
      </c>
      <c r="F147" s="59">
        <v>140000</v>
      </c>
      <c r="G147" s="59">
        <v>140000</v>
      </c>
      <c r="H147" s="141">
        <f t="shared" si="48"/>
        <v>100</v>
      </c>
      <c r="I147" s="141">
        <f t="shared" ref="I147:I148" si="54">G147/F147*100</f>
        <v>100</v>
      </c>
      <c r="J147" s="142">
        <f t="shared" si="46"/>
        <v>58270.06</v>
      </c>
      <c r="K147" s="143"/>
      <c r="L147" s="13"/>
    </row>
    <row r="148" spans="1:12" ht="26.25" thickBot="1" x14ac:dyDescent="0.25">
      <c r="A148" s="92">
        <v>8832</v>
      </c>
      <c r="B148" s="93">
        <v>8832</v>
      </c>
      <c r="C148" s="94" t="s">
        <v>111</v>
      </c>
      <c r="D148" s="173">
        <v>0</v>
      </c>
      <c r="E148" s="173">
        <v>-140000</v>
      </c>
      <c r="F148" s="173">
        <v>-140000</v>
      </c>
      <c r="G148" s="173">
        <v>0</v>
      </c>
      <c r="H148" s="174">
        <f t="shared" si="48"/>
        <v>0</v>
      </c>
      <c r="I148" s="174">
        <f t="shared" si="54"/>
        <v>0</v>
      </c>
      <c r="J148" s="175">
        <f t="shared" si="46"/>
        <v>0</v>
      </c>
      <c r="K148" s="176"/>
      <c r="L148" s="13"/>
    </row>
    <row r="149" spans="1:12" s="5" customFormat="1" ht="15.75" customHeight="1" thickBot="1" x14ac:dyDescent="0.25">
      <c r="A149" s="188" t="s">
        <v>120</v>
      </c>
      <c r="B149" s="189"/>
      <c r="C149" s="190"/>
      <c r="D149" s="60"/>
      <c r="E149" s="60"/>
      <c r="F149" s="60"/>
      <c r="G149" s="61"/>
      <c r="H149" s="144"/>
      <c r="I149" s="144"/>
      <c r="J149" s="145"/>
      <c r="K149" s="146"/>
      <c r="L149" s="13"/>
    </row>
    <row r="150" spans="1:12" x14ac:dyDescent="0.2">
      <c r="A150" s="62">
        <v>200000</v>
      </c>
      <c r="B150" s="62"/>
      <c r="C150" s="63" t="s">
        <v>112</v>
      </c>
      <c r="D150" s="64"/>
      <c r="E150" s="64">
        <f>E151</f>
        <v>15865530.620000001</v>
      </c>
      <c r="F150" s="64"/>
      <c r="G150" s="177">
        <f>G151</f>
        <v>11169869.979999999</v>
      </c>
      <c r="H150" s="147">
        <f t="shared" si="48"/>
        <v>70.403381062586845</v>
      </c>
      <c r="I150" s="147"/>
      <c r="J150" s="148"/>
      <c r="K150" s="148"/>
      <c r="L150" s="13"/>
    </row>
    <row r="151" spans="1:12" x14ac:dyDescent="0.2">
      <c r="A151" s="65">
        <v>208000</v>
      </c>
      <c r="B151" s="65"/>
      <c r="C151" s="66" t="s">
        <v>113</v>
      </c>
      <c r="D151" s="67"/>
      <c r="E151" s="67">
        <f>E152+E153</f>
        <v>15865530.620000001</v>
      </c>
      <c r="F151" s="67"/>
      <c r="G151" s="178">
        <f>G152+G153</f>
        <v>11169869.979999999</v>
      </c>
      <c r="H151" s="149">
        <f t="shared" si="48"/>
        <v>70.403381062586845</v>
      </c>
      <c r="I151" s="149"/>
      <c r="J151" s="71"/>
      <c r="K151" s="71"/>
      <c r="L151" s="13"/>
    </row>
    <row r="152" spans="1:12" x14ac:dyDescent="0.2">
      <c r="A152" s="68">
        <v>208100</v>
      </c>
      <c r="B152" s="68"/>
      <c r="C152" s="69" t="s">
        <v>114</v>
      </c>
      <c r="D152" s="70"/>
      <c r="E152" s="70">
        <v>2478348.62</v>
      </c>
      <c r="F152" s="70"/>
      <c r="G152" s="71">
        <v>1725925.69</v>
      </c>
      <c r="H152" s="150">
        <f t="shared" si="48"/>
        <v>69.64014973809455</v>
      </c>
      <c r="I152" s="149"/>
      <c r="J152" s="71"/>
      <c r="K152" s="71"/>
      <c r="L152" s="13"/>
    </row>
    <row r="153" spans="1:12" ht="25.5" x14ac:dyDescent="0.2">
      <c r="A153" s="68">
        <v>208400</v>
      </c>
      <c r="B153" s="68"/>
      <c r="C153" s="69" t="s">
        <v>116</v>
      </c>
      <c r="D153" s="70"/>
      <c r="E153" s="70">
        <v>13387182</v>
      </c>
      <c r="F153" s="70"/>
      <c r="G153" s="70">
        <v>9443944.2899999991</v>
      </c>
      <c r="H153" s="150">
        <f t="shared" si="48"/>
        <v>70.544676915574911</v>
      </c>
      <c r="I153" s="149"/>
      <c r="J153" s="71"/>
      <c r="K153" s="71"/>
      <c r="L153" s="13"/>
    </row>
    <row r="154" spans="1:12" x14ac:dyDescent="0.2">
      <c r="A154" s="65">
        <v>600000</v>
      </c>
      <c r="B154" s="65"/>
      <c r="C154" s="66" t="s">
        <v>117</v>
      </c>
      <c r="D154" s="67"/>
      <c r="E154" s="67">
        <f>E155</f>
        <v>15865530.620000001</v>
      </c>
      <c r="F154" s="67"/>
      <c r="G154" s="178">
        <f>G155</f>
        <v>11169869.979999999</v>
      </c>
      <c r="H154" s="149">
        <f t="shared" si="48"/>
        <v>70.403381062586845</v>
      </c>
      <c r="I154" s="149"/>
      <c r="J154" s="71"/>
      <c r="K154" s="71"/>
      <c r="L154" s="13"/>
    </row>
    <row r="155" spans="1:12" x14ac:dyDescent="0.2">
      <c r="A155" s="65">
        <v>602000</v>
      </c>
      <c r="B155" s="65"/>
      <c r="C155" s="66" t="s">
        <v>118</v>
      </c>
      <c r="D155" s="67"/>
      <c r="E155" s="67">
        <f>E156+E157</f>
        <v>15865530.620000001</v>
      </c>
      <c r="F155" s="67"/>
      <c r="G155" s="178">
        <f>G156+G157</f>
        <v>11169869.979999999</v>
      </c>
      <c r="H155" s="149">
        <f t="shared" si="48"/>
        <v>70.403381062586845</v>
      </c>
      <c r="I155" s="149"/>
      <c r="J155" s="71"/>
      <c r="K155" s="71"/>
      <c r="L155" s="13"/>
    </row>
    <row r="156" spans="1:12" x14ac:dyDescent="0.2">
      <c r="A156" s="68">
        <v>602100</v>
      </c>
      <c r="B156" s="68"/>
      <c r="C156" s="69" t="s">
        <v>115</v>
      </c>
      <c r="D156" s="70"/>
      <c r="E156" s="70">
        <v>2478348.62</v>
      </c>
      <c r="F156" s="70"/>
      <c r="G156" s="71">
        <v>1725925.69</v>
      </c>
      <c r="H156" s="150">
        <f t="shared" si="48"/>
        <v>69.64014973809455</v>
      </c>
      <c r="I156" s="149"/>
      <c r="J156" s="71"/>
      <c r="K156" s="71"/>
      <c r="L156" s="13"/>
    </row>
    <row r="157" spans="1:12" ht="25.5" x14ac:dyDescent="0.2">
      <c r="A157" s="68">
        <v>602400</v>
      </c>
      <c r="B157" s="68"/>
      <c r="C157" s="69" t="s">
        <v>116</v>
      </c>
      <c r="D157" s="70"/>
      <c r="E157" s="70">
        <v>13387182</v>
      </c>
      <c r="F157" s="70"/>
      <c r="G157" s="70">
        <v>9443944.2899999991</v>
      </c>
      <c r="H157" s="150">
        <f t="shared" si="48"/>
        <v>70.544676915574911</v>
      </c>
      <c r="I157" s="149"/>
      <c r="J157" s="71"/>
      <c r="K157" s="71"/>
      <c r="L157" s="13"/>
    </row>
    <row r="158" spans="1:12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x14ac:dyDescent="0.2">
      <c r="A159" s="13"/>
      <c r="B159" s="13"/>
      <c r="C159" s="13" t="s">
        <v>149</v>
      </c>
      <c r="D159" s="13"/>
      <c r="E159" s="13"/>
      <c r="F159" s="13"/>
      <c r="G159" s="13"/>
      <c r="H159" s="13" t="s">
        <v>150</v>
      </c>
      <c r="I159" s="13"/>
      <c r="J159" s="13"/>
      <c r="K159" s="13"/>
      <c r="L159" s="13"/>
    </row>
    <row r="165" spans="5:5" x14ac:dyDescent="0.2">
      <c r="E165" s="228"/>
    </row>
  </sheetData>
  <mergeCells count="26">
    <mergeCell ref="K107:K109"/>
    <mergeCell ref="H1:K4"/>
    <mergeCell ref="A6:L6"/>
    <mergeCell ref="D9:D10"/>
    <mergeCell ref="E9:E10"/>
    <mergeCell ref="F9:F10"/>
    <mergeCell ref="G9:G10"/>
    <mergeCell ref="C9:C10"/>
    <mergeCell ref="A9:A10"/>
    <mergeCell ref="H9:I9"/>
    <mergeCell ref="J9:K9"/>
    <mergeCell ref="A7:L7"/>
    <mergeCell ref="B9:B10"/>
    <mergeCell ref="J20:J26"/>
    <mergeCell ref="K20:K26"/>
    <mergeCell ref="J33:J35"/>
    <mergeCell ref="K33:K35"/>
    <mergeCell ref="A20:A26"/>
    <mergeCell ref="A33:A35"/>
    <mergeCell ref="D33:D35"/>
    <mergeCell ref="D20:D26"/>
    <mergeCell ref="D107:D109"/>
    <mergeCell ref="A107:A109"/>
    <mergeCell ref="J107:J109"/>
    <mergeCell ref="A149:C149"/>
    <mergeCell ref="A91:C91"/>
  </mergeCells>
  <pageMargins left="0.32" right="0.33" top="0.39370078740157499" bottom="0.39370078740157499" header="0" footer="0"/>
  <pageSetup paperSize="9" scale="80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2022-01-12T10:58:40Z</cp:lastPrinted>
  <dcterms:created xsi:type="dcterms:W3CDTF">2020-04-02T08:10:37Z</dcterms:created>
  <dcterms:modified xsi:type="dcterms:W3CDTF">2022-01-12T12:27:17Z</dcterms:modified>
</cp:coreProperties>
</file>