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refMode="R1C1"/>
</workbook>
</file>

<file path=xl/sharedStrings.xml><?xml version="1.0" encoding="utf-8"?>
<sst xmlns="http://schemas.openxmlformats.org/spreadsheetml/2006/main" count="160" uniqueCount="160">
  <si>
    <t xml:space="preserve">"Додаток №2 до рішення 14 сесії Менської міської ради 8 скликання 25 листопада 2021 року №659  
</t>
  </si>
  <si>
    <t xml:space="preserve">Звіт про виконання бюджету Менської ТГ за 9 місяців 2021 року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</si>
  <si>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</si>
  <si>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</si>
  <si>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</si>
  <si>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</si>
  <si>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</si>
  <si>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9 місяців 2020 року</t>
  </si>
  <si>
    <t xml:space="preserve">Бюджет на 2021 рік з урахуванням змін</t>
  </si>
  <si>
    <t xml:space="preserve">Бюджет на 9 місяців 2021 року з урахуванням змін </t>
  </si>
  <si>
    <t xml:space="preserve">Виконано за 9 місяців 2021 року</t>
  </si>
  <si>
    <t xml:space="preserve">% виконання</t>
  </si>
  <si>
    <t xml:space="preserve">До звітних даних за 9 місяців 2020 року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</si>
  <si>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</si>
  <si>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</si>
  <si>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</si>
  <si>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</si>
  <si>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</si>
  <si>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</si>
  <si>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</si>
  <si>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</si>
  <si>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</si>
  <si>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</si>
  <si>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</si>
  <si>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</si>
  <si>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</si>
  <si>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</si>
  <si>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</si>
  <si>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</si>
  <si>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</si>
  <si>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</si>
  <si>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</si>
  <si>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</si>
  <si>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</si>
  <si>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</si>
  <si>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</si>
  <si>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</si>
  <si>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</si>
  <si>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</si>
  <si>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</si>
  <si>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</si>
  <si>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</si>
  <si>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</si>
  <si>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</si>
  <si>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</si>
  <si>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</si>
  <si>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 xml:space="preserve">Забезпечення діяльності центрів професійного розвитку педагогічних працівників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</si>
  <si>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</si>
  <si>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</si>
  <si>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</si>
  <si>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</si>
  <si>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</si>
  <si>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</si>
  <si>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</si>
  <si>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</si>
  <si>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</si>
  <si>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</si>
  <si>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</si>
  <si>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</si>
  <si>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</si>
  <si>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</si>
  <si>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</si>
  <si>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</si>
  <si>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</si>
  <si>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</si>
  <si>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</si>
  <si>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</si>
  <si>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</si>
  <si>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</si>
  <si>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</si>
  <si>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</si>
  <si>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</si>
  <si>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</si>
  <si>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</si>
  <si>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</si>
  <si>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</si>
  <si>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</si>
  <si>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</si>
  <si>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</si>
  <si>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</si>
  <si>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</si>
  <si>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</si>
  <si>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</si>
  <si>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</si>
  <si>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</si>
  <si>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</si>
  <si>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</si>
  <si>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</si>
  <si>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</si>
  <si>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</si>
  <si>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</si>
  <si>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</si>
  <si>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</si>
  <si>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</si>
  <si>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</si>
  <si>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</si>
  <si>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</si>
  <si>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</si>
  <si>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</si>
  <si>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</si>
  <si>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</si>
  <si>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</si>
  <si>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</si>
  <si>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</si>
  <si>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>7110</t>
  </si>
  <si>
    <t xml:space="preserve">Реалізація програм в галузі сільського господарства</t>
  </si>
  <si>
    <t xml:space="preserve">Розроблення схем планування та забудови територій (містобудівної документації)</t>
  </si>
  <si>
    <t>7412</t>
  </si>
  <si>
    <t xml:space="preserve">Регулювання цін на послуги місцевого автотранспорту</t>
  </si>
  <si>
    <t>7442</t>
  </si>
  <si>
    <t xml:space="preserve">Утримання та розвиток інших об`єктів транспортної інфраструктури</t>
  </si>
  <si>
    <t xml:space="preserve">Реалізація заходів, спрямованих на підвищення доступності широкосмугового доступу до Інтернету в сільській місцевості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</si>
  <si>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</si>
  <si>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</si>
  <si>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</si>
  <si>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</si>
  <si>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</si>
  <si>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</si>
  <si>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</si>
  <si>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</si>
  <si>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</si>
  <si>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</si>
  <si>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</si>
  <si>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</si>
  <si>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</si>
  <si>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</si>
  <si>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</si>
  <si>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</si>
  <si>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</si>
  <si>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9770</t>
  </si>
  <si>
    <t xml:space="preserve">Інші субвенції з місцевого бюджету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</si>
  <si>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</si>
  <si>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</si>
  <si>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видатків по загальному фонду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</si>
  <si>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</si>
  <si>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</si>
  <si>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</si>
  <si>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</si>
  <si>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</si>
  <si>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</si>
  <si>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</si>
  <si>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</si>
  <si>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</si>
  <si>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Інші розрахунки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</si>
  <si>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</si>
  <si>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</si>
  <si>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>7130</t>
  </si>
  <si>
    <t xml:space="preserve">Здійснення заходів із землеустрою</t>
  </si>
  <si>
    <t>7350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</si>
  <si>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</si>
  <si>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</si>
  <si>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 xml:space="preserve">Реалізація програм допомоги і грантів Європейського Союзу, урядів іноземних держав, міжнародних організацій, донорських установ</t>
  </si>
  <si>
    <t>8312</t>
  </si>
  <si>
    <t xml:space="preserve">Утилізація відходів</t>
  </si>
  <si>
    <t xml:space="preserve">Усього видатків по спеціальному фонду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</si>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</sst>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"/>
    <numFmt numFmtId="161" formatCode="#0.00"/>
  </numFmts>
  <fonts count="12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Times New Roman"/>
      <b/>
      <color theme="1"/>
      <sz val="9.000000"/>
    </font>
    <font>
      <name val="Times New Roman"/>
      <b/>
      <color theme="1"/>
      <sz val="12.000000"/>
    </font>
    <font>
      <name val="Times New Roman"/>
      <b/>
      <color theme="1"/>
      <sz val="10.000000"/>
    </font>
    <font>
      <name val="Calibri"/>
      <b/>
      <color theme="1"/>
      <sz val="10.000000"/>
      <scheme val="minor"/>
    </font>
    <font>
      <name val="Times New Roman"/>
      <b/>
      <sz val="10.000000"/>
    </font>
    <font>
      <name val="Times New Roman"/>
      <sz val="10.000000"/>
    </font>
    <font>
      <name val="Times New Roman"/>
      <b/>
      <sz val="12.000000"/>
    </font>
    <font>
      <name val="Times New Roman"/>
      <b/>
      <color theme="1"/>
      <sz val="11.000000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193">
    <xf fontId="0" fillId="0" borderId="0" numFmtId="0" xfId="0"/>
    <xf fontId="0" fillId="0" borderId="0" numFmtId="0" xfId="0"/>
    <xf fontId="1" fillId="0" borderId="0" numFmtId="0" xfId="0" applyFont="1"/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1" fillId="0" borderId="0" numFmtId="0" xfId="0" applyFont="1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7" fillId="0" borderId="0" numFmtId="0" xfId="0" applyFont="1" applyAlignment="1">
      <alignment horizontal="center"/>
    </xf>
    <xf fontId="4" fillId="0" borderId="4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center"/>
    </xf>
    <xf fontId="6" fillId="0" borderId="7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 wrapText="1"/>
    </xf>
    <xf fontId="6" fillId="2" borderId="11" numFmtId="0" xfId="0" applyFont="1" applyFill="1" applyBorder="1" applyAlignment="1">
      <alignment horizontal="center" vertical="center" wrapText="1"/>
    </xf>
    <xf fontId="6" fillId="3" borderId="7" numFmtId="49" xfId="0" applyNumberFormat="1" applyFont="1" applyFill="1" applyBorder="1" applyAlignment="1">
      <alignment horizontal="center" vertical="center" wrapText="1"/>
    </xf>
    <xf fontId="6" fillId="3" borderId="8" numFmtId="49" xfId="0" applyNumberFormat="1" applyFont="1" applyFill="1" applyBorder="1" applyAlignment="1">
      <alignment horizontal="center" vertical="center" wrapText="1"/>
    </xf>
    <xf fontId="6" fillId="3" borderId="9" numFmtId="0" xfId="0" applyFont="1" applyFill="1" applyBorder="1" applyAlignment="1">
      <alignment horizontal="center" vertical="center" wrapText="1"/>
    </xf>
    <xf fontId="8" fillId="3" borderId="9" numFmtId="2" xfId="0" applyNumberFormat="1" applyFont="1" applyFill="1" applyBorder="1" applyAlignment="1">
      <alignment horizontal="center" vertical="center" wrapText="1"/>
    </xf>
    <xf fontId="6" fillId="3" borderId="9" numFmtId="160" xfId="0" applyNumberFormat="1" applyFont="1" applyFill="1" applyBorder="1" applyAlignment="1">
      <alignment horizontal="right" vertical="center" wrapText="1"/>
    </xf>
    <xf fontId="6" fillId="3" borderId="9" numFmtId="2" xfId="0" applyNumberFormat="1" applyFont="1" applyFill="1" applyBorder="1" applyAlignment="1">
      <alignment horizontal="right" vertical="center" wrapText="1"/>
    </xf>
    <xf fontId="6" fillId="3" borderId="10" numFmtId="160" xfId="0" applyNumberFormat="1" applyFont="1" applyFill="1" applyBorder="1" applyAlignment="1">
      <alignment horizontal="right" vertical="center" wrapText="1"/>
    </xf>
    <xf fontId="1" fillId="0" borderId="12" numFmtId="0" xfId="0" applyFont="1" applyBorder="1" applyAlignment="1" quotePrefix="1">
      <alignment vertical="center" wrapText="1"/>
    </xf>
    <xf fontId="1" fillId="0" borderId="12" numFmtId="0" xfId="0" applyFont="1" applyBorder="1" applyAlignment="1">
      <alignment vertical="center" wrapText="1"/>
    </xf>
    <xf fontId="9" fillId="0" borderId="12" numFmtId="161" xfId="0" applyNumberFormat="1" applyFont="1" applyBorder="1" applyAlignment="1">
      <alignment vertical="center" wrapText="1"/>
    </xf>
    <xf fontId="1" fillId="0" borderId="12" numFmtId="160" xfId="0" applyNumberFormat="1" applyFont="1" applyBorder="1" applyAlignment="1">
      <alignment horizontal="right" vertical="center" wrapText="1"/>
    </xf>
    <xf fontId="1" fillId="0" borderId="12" numFmtId="2" xfId="0" applyNumberFormat="1" applyFont="1" applyBorder="1" applyAlignment="1">
      <alignment horizontal="right" vertical="center" wrapText="1"/>
    </xf>
    <xf fontId="1" fillId="0" borderId="13" numFmtId="0" xfId="0" applyFont="1" applyBorder="1" applyAlignment="1" quotePrefix="1">
      <alignment vertical="center" wrapText="1"/>
    </xf>
    <xf fontId="1" fillId="0" borderId="13" numFmtId="0" xfId="0" applyFont="1" applyBorder="1" applyAlignment="1">
      <alignment vertical="center" wrapText="1"/>
    </xf>
    <xf fontId="9" fillId="0" borderId="13" numFmtId="161" xfId="0" applyNumberFormat="1" applyFont="1" applyBorder="1" applyAlignment="1">
      <alignment vertical="center" wrapText="1"/>
    </xf>
    <xf fontId="1" fillId="0" borderId="13" numFmtId="160" xfId="0" applyNumberFormat="1" applyFont="1" applyBorder="1" applyAlignment="1">
      <alignment horizontal="right" vertical="center" wrapText="1"/>
    </xf>
    <xf fontId="1" fillId="0" borderId="13" numFmtId="2" xfId="0" applyNumberFormat="1" applyFont="1" applyBorder="1" applyAlignment="1">
      <alignment horizontal="right" vertical="center" wrapText="1"/>
    </xf>
    <xf fontId="1" fillId="0" borderId="5" numFmtId="0" xfId="0" applyFont="1" applyBorder="1" applyAlignment="1" quotePrefix="1">
      <alignment vertical="center" wrapText="1"/>
    </xf>
    <xf fontId="1" fillId="0" borderId="5" numFmtId="0" xfId="0" applyFont="1" applyBorder="1" applyAlignment="1">
      <alignment vertical="center" wrapText="1"/>
    </xf>
    <xf fontId="9" fillId="0" borderId="5" numFmtId="161" xfId="0" applyNumberFormat="1" applyFont="1" applyBorder="1" applyAlignment="1">
      <alignment vertical="center" wrapText="1"/>
    </xf>
    <xf fontId="1" fillId="0" borderId="5" numFmtId="160" xfId="0" applyNumberFormat="1" applyFont="1" applyBorder="1" applyAlignment="1">
      <alignment horizontal="right" vertical="center" wrapText="1"/>
    </xf>
    <xf fontId="1" fillId="0" borderId="5" numFmtId="2" xfId="0" applyNumberFormat="1" applyFont="1" applyBorder="1" applyAlignment="1">
      <alignment horizontal="right" vertical="center" wrapText="1"/>
    </xf>
    <xf fontId="6" fillId="3" borderId="7" numFmtId="0" xfId="0" applyFont="1" applyFill="1" applyBorder="1" applyAlignment="1" quotePrefix="1">
      <alignment horizontal="center" vertical="center" wrapText="1"/>
    </xf>
    <xf fontId="6" fillId="3" borderId="8" numFmtId="0" xfId="0" applyFont="1" applyFill="1" applyBorder="1" applyAlignment="1" quotePrefix="1">
      <alignment horizontal="center" vertical="center" wrapText="1"/>
    </xf>
    <xf fontId="9" fillId="3" borderId="9" numFmtId="161" xfId="0" applyNumberFormat="1" applyFont="1" applyFill="1" applyBorder="1" applyAlignment="1">
      <alignment vertical="center" wrapText="1"/>
    </xf>
    <xf fontId="1" fillId="0" borderId="12" numFmtId="0" xfId="0" applyFont="1" applyBorder="1" applyAlignment="1" quotePrefix="1">
      <alignment horizontal="left" vertical="center" wrapText="1"/>
    </xf>
    <xf fontId="1" fillId="0" borderId="5" numFmtId="0" xfId="0" applyFont="1" applyBorder="1" applyAlignment="1" quotePrefix="1">
      <alignment horizontal="left" vertical="center" wrapText="1"/>
    </xf>
    <xf fontId="9" fillId="0" borderId="5" numFmtId="161" xfId="0" applyNumberFormat="1" applyFont="1" applyBorder="1" applyAlignment="1">
      <alignment horizontal="right" vertical="center" wrapText="1"/>
    </xf>
    <xf fontId="1" fillId="0" borderId="5" numFmtId="2" xfId="0" applyNumberFormat="1" applyFont="1" applyBorder="1" applyAlignment="1">
      <alignment horizontal="center" vertical="center" wrapText="1"/>
    </xf>
    <xf fontId="1" fillId="0" borderId="5" numFmtId="160" xfId="0" applyNumberFormat="1" applyFont="1" applyBorder="1" applyAlignment="1">
      <alignment horizontal="center" vertical="center" wrapText="1"/>
    </xf>
    <xf fontId="1" fillId="0" borderId="11" numFmtId="0" xfId="0" applyFont="1" applyBorder="1" applyAlignment="1" quotePrefix="1">
      <alignment horizontal="left" vertical="center" wrapText="1"/>
    </xf>
    <xf fontId="9" fillId="0" borderId="11" numFmtId="161" xfId="0" applyNumberFormat="1" applyFont="1" applyBorder="1" applyAlignment="1">
      <alignment horizontal="right" vertical="center" wrapText="1"/>
    </xf>
    <xf fontId="1" fillId="0" borderId="11" numFmtId="2" xfId="0" applyNumberFormat="1" applyFont="1" applyBorder="1" applyAlignment="1">
      <alignment horizontal="center" vertical="center" wrapText="1"/>
    </xf>
    <xf fontId="1" fillId="0" borderId="11" numFmtId="160" xfId="0" applyNumberFormat="1" applyFont="1" applyBorder="1" applyAlignment="1">
      <alignment horizontal="center" vertical="center" wrapText="1"/>
    </xf>
    <xf fontId="9" fillId="0" borderId="12" numFmtId="161" xfId="0" applyNumberFormat="1" applyFont="1" applyBorder="1" applyAlignment="1">
      <alignment horizontal="right" vertical="center" wrapText="1"/>
    </xf>
    <xf fontId="1" fillId="0" borderId="12" numFmtId="2" xfId="0" applyNumberFormat="1" applyFont="1" applyBorder="1" applyAlignment="1">
      <alignment horizontal="center" vertical="center" wrapText="1"/>
    </xf>
    <xf fontId="1" fillId="0" borderId="12" numFmtId="160" xfId="0" applyNumberFormat="1" applyFont="1" applyBorder="1" applyAlignment="1">
      <alignment horizontal="center" vertical="center" wrapText="1"/>
    </xf>
    <xf fontId="1" fillId="0" borderId="13" numFmtId="0" xfId="0" applyFont="1" applyBorder="1" applyAlignment="1" quotePrefix="1">
      <alignment horizontal="left" vertical="center" wrapText="1"/>
    </xf>
    <xf fontId="1" fillId="0" borderId="4" numFmtId="0" xfId="0" applyFont="1" applyBorder="1" applyAlignment="1" quotePrefix="1">
      <alignment horizontal="left" vertical="center" wrapText="1"/>
    </xf>
    <xf fontId="1" fillId="0" borderId="14" numFmtId="0" xfId="0" applyFont="1" applyBorder="1" applyAlignment="1" quotePrefix="1">
      <alignment vertical="center" wrapText="1"/>
    </xf>
    <xf fontId="1" fillId="0" borderId="11" numFmtId="0" xfId="0" applyFont="1" applyBorder="1" applyAlignment="1">
      <alignment vertical="center" wrapText="1"/>
    </xf>
    <xf fontId="9" fillId="0" borderId="11" numFmtId="161" xfId="0" applyNumberFormat="1" applyFont="1" applyBorder="1" applyAlignment="1">
      <alignment vertical="center" wrapText="1"/>
    </xf>
    <xf fontId="1" fillId="0" borderId="11" numFmtId="160" xfId="0" applyNumberFormat="1" applyFont="1" applyBorder="1" applyAlignment="1">
      <alignment horizontal="right" vertical="center" wrapText="1"/>
    </xf>
    <xf fontId="1" fillId="0" borderId="4" numFmtId="2" xfId="0" applyNumberFormat="1" applyFont="1" applyBorder="1" applyAlignment="1">
      <alignment horizontal="center" vertical="center" wrapText="1"/>
    </xf>
    <xf fontId="1" fillId="0" borderId="4" numFmtId="160" xfId="0" applyNumberFormat="1" applyFont="1" applyBorder="1" applyAlignment="1">
      <alignment horizontal="center" vertical="center" wrapText="1"/>
    </xf>
    <xf fontId="7" fillId="0" borderId="0" numFmtId="0" xfId="0" applyFont="1"/>
    <xf fontId="8" fillId="3" borderId="9" numFmtId="161" xfId="0" applyNumberFormat="1" applyFont="1" applyFill="1" applyBorder="1" applyAlignment="1">
      <alignment vertical="center" wrapText="1"/>
    </xf>
    <xf fontId="6" fillId="0" borderId="0" numFmtId="0" xfId="0" applyFont="1"/>
    <xf fontId="9" fillId="0" borderId="13" numFmtId="161" xfId="0" applyNumberFormat="1" applyFont="1" applyBorder="1" applyAlignment="1">
      <alignment horizontal="right" vertical="center" wrapText="1"/>
    </xf>
    <xf fontId="1" fillId="0" borderId="15" numFmtId="0" xfId="0" applyFont="1" applyBorder="1" applyAlignment="1" quotePrefix="1">
      <alignment horizontal="left" vertical="center" wrapText="1"/>
    </xf>
    <xf fontId="9" fillId="0" borderId="4" numFmtId="161" xfId="0" applyNumberFormat="1" applyFont="1" applyBorder="1" applyAlignment="1">
      <alignment horizontal="right" vertical="center" wrapText="1"/>
    </xf>
    <xf fontId="1" fillId="0" borderId="15" numFmtId="160" xfId="0" applyNumberFormat="1" applyFont="1" applyBorder="1" applyAlignment="1">
      <alignment horizontal="right" vertical="center" wrapText="1"/>
    </xf>
    <xf fontId="6" fillId="3" borderId="16" numFmtId="0" xfId="0" applyFont="1" applyFill="1" applyBorder="1" applyAlignment="1" quotePrefix="1">
      <alignment horizontal="center" vertical="center" wrapText="1"/>
    </xf>
    <xf fontId="6" fillId="3" borderId="17" numFmtId="0" xfId="0" applyFont="1" applyFill="1" applyBorder="1" applyAlignment="1" quotePrefix="1">
      <alignment horizontal="center" vertical="center" wrapText="1"/>
    </xf>
    <xf fontId="6" fillId="3" borderId="1" numFmtId="0" xfId="0" applyFont="1" applyFill="1" applyBorder="1" applyAlignment="1">
      <alignment horizontal="center" vertical="center" wrapText="1"/>
    </xf>
    <xf fontId="8" fillId="3" borderId="1" numFmtId="161" xfId="0" applyNumberFormat="1" applyFont="1" applyFill="1" applyBorder="1" applyAlignment="1">
      <alignment vertical="center" wrapText="1"/>
    </xf>
    <xf fontId="6" fillId="3" borderId="1" numFmtId="160" xfId="0" applyNumberFormat="1" applyFont="1" applyFill="1" applyBorder="1" applyAlignment="1">
      <alignment horizontal="right" vertical="center" wrapText="1"/>
    </xf>
    <xf fontId="6" fillId="3" borderId="1" numFmtId="2" xfId="0" applyNumberFormat="1" applyFont="1" applyFill="1" applyBorder="1" applyAlignment="1">
      <alignment horizontal="right" vertical="center" wrapText="1"/>
    </xf>
    <xf fontId="6" fillId="3" borderId="18" numFmtId="160" xfId="0" applyNumberFormat="1" applyFont="1" applyFill="1" applyBorder="1" applyAlignment="1">
      <alignment horizontal="right" vertical="center" wrapText="1"/>
    </xf>
    <xf fontId="1" fillId="0" borderId="13" numFmtId="0" xfId="0" applyFont="1" applyBorder="1" applyAlignment="1" quotePrefix="1">
      <alignment horizontal="right" vertical="center" wrapText="1"/>
    </xf>
    <xf fontId="1" fillId="0" borderId="12" numFmtId="0" xfId="0" applyFont="1" applyBorder="1" applyAlignment="1" quotePrefix="1">
      <alignment horizontal="right" vertical="center" wrapText="1"/>
    </xf>
    <xf fontId="5" fillId="4" borderId="7" numFmtId="0" xfId="0" applyFont="1" applyFill="1" applyBorder="1" applyAlignment="1" quotePrefix="1">
      <alignment vertical="center" wrapText="1"/>
    </xf>
    <xf fontId="5" fillId="4" borderId="8" numFmtId="0" xfId="0" applyFont="1" applyFill="1" applyBorder="1" applyAlignment="1" quotePrefix="1">
      <alignment vertical="center" wrapText="1"/>
    </xf>
    <xf fontId="5" fillId="4" borderId="9" numFmtId="0" xfId="0" applyFont="1" applyFill="1" applyBorder="1" applyAlignment="1">
      <alignment vertical="center" wrapText="1"/>
    </xf>
    <xf fontId="10" fillId="4" borderId="9" numFmtId="161" xfId="0" applyNumberFormat="1" applyFont="1" applyFill="1" applyBorder="1" applyAlignment="1">
      <alignment vertical="center" wrapText="1"/>
    </xf>
    <xf fontId="5" fillId="4" borderId="9" numFmtId="161" xfId="0" applyNumberFormat="1" applyFont="1" applyFill="1" applyBorder="1" applyAlignment="1">
      <alignment vertical="center" wrapText="1"/>
    </xf>
    <xf fontId="5" fillId="4" borderId="9" numFmtId="160" xfId="0" applyNumberFormat="1" applyFont="1" applyFill="1" applyBorder="1" applyAlignment="1">
      <alignment horizontal="right" vertical="center" wrapText="1"/>
    </xf>
    <xf fontId="5" fillId="4" borderId="9" numFmtId="2" xfId="0" applyNumberFormat="1" applyFont="1" applyFill="1" applyBorder="1" applyAlignment="1">
      <alignment horizontal="right" vertical="center" wrapText="1"/>
    </xf>
    <xf fontId="5" fillId="4" borderId="10" numFmtId="160" xfId="0" applyNumberFormat="1" applyFont="1" applyFill="1" applyBorder="1" applyAlignment="1">
      <alignment horizontal="right" vertical="center" wrapText="1"/>
    </xf>
    <xf fontId="6" fillId="2" borderId="7" numFmtId="0" xfId="0" applyFont="1" applyFill="1" applyBorder="1" applyAlignment="1" quotePrefix="1">
      <alignment vertical="center" wrapText="1"/>
    </xf>
    <xf fontId="6" fillId="2" borderId="8" numFmtId="0" xfId="0" applyFont="1" applyFill="1" applyBorder="1" applyAlignment="1" quotePrefix="1">
      <alignment vertical="center" wrapText="1"/>
    </xf>
    <xf fontId="11" fillId="2" borderId="9" numFmtId="0" xfId="0" applyFont="1" applyFill="1" applyBorder="1" applyAlignment="1">
      <alignment horizontal="center" vertical="center" wrapText="1"/>
    </xf>
    <xf fontId="8" fillId="2" borderId="9" numFmtId="161" xfId="0" applyNumberFormat="1" applyFont="1" applyFill="1" applyBorder="1" applyAlignment="1">
      <alignment vertical="center" wrapText="1"/>
    </xf>
    <xf fontId="6" fillId="2" borderId="9" numFmtId="160" xfId="0" applyNumberFormat="1" applyFont="1" applyFill="1" applyBorder="1" applyAlignment="1">
      <alignment horizontal="right" vertical="center" wrapText="1"/>
    </xf>
    <xf fontId="6" fillId="2" borderId="9" numFmtId="2" xfId="0" applyNumberFormat="1" applyFont="1" applyFill="1" applyBorder="1" applyAlignment="1">
      <alignment horizontal="right" vertical="center" wrapText="1"/>
    </xf>
    <xf fontId="6" fillId="2" borderId="10" numFmtId="160" xfId="0" applyNumberFormat="1" applyFont="1" applyFill="1" applyBorder="1" applyAlignment="1">
      <alignment horizontal="right" vertical="center" wrapText="1"/>
    </xf>
    <xf fontId="6" fillId="5" borderId="7" numFmtId="0" xfId="0" applyFont="1" applyFill="1" applyBorder="1" applyAlignment="1" quotePrefix="1">
      <alignment vertical="center" wrapText="1"/>
    </xf>
    <xf fontId="6" fillId="5" borderId="8" numFmtId="0" xfId="0" applyFont="1" applyFill="1" applyBorder="1" applyAlignment="1" quotePrefix="1">
      <alignment vertical="center" wrapText="1"/>
    </xf>
    <xf fontId="6" fillId="5" borderId="9" numFmtId="0" xfId="0" applyFont="1" applyFill="1" applyBorder="1" applyAlignment="1">
      <alignment vertical="center" wrapText="1"/>
    </xf>
    <xf fontId="8" fillId="5" borderId="9" numFmtId="161" xfId="0" applyNumberFormat="1" applyFont="1" applyFill="1" applyBorder="1" applyAlignment="1">
      <alignment vertical="center" wrapText="1"/>
    </xf>
    <xf fontId="1" fillId="5" borderId="9" numFmtId="160" xfId="0" applyNumberFormat="1" applyFont="1" applyFill="1" applyBorder="1" applyAlignment="1">
      <alignment horizontal="right" vertical="center" wrapText="1"/>
    </xf>
    <xf fontId="1" fillId="5" borderId="9" numFmtId="2" xfId="0" applyNumberFormat="1" applyFont="1" applyFill="1" applyBorder="1" applyAlignment="1">
      <alignment horizontal="right" vertical="center" wrapText="1"/>
    </xf>
    <xf fontId="6" fillId="5" borderId="10" numFmtId="160" xfId="0" applyNumberFormat="1" applyFont="1" applyFill="1" applyBorder="1" applyAlignment="1">
      <alignment horizontal="right" vertical="center" wrapText="1"/>
    </xf>
    <xf fontId="6" fillId="6" borderId="19" numFmtId="0" xfId="0" applyFont="1" applyFill="1" applyBorder="1" applyAlignment="1" quotePrefix="1">
      <alignment horizontal="center" vertical="center" wrapText="1"/>
    </xf>
    <xf fontId="6" fillId="6" borderId="20" numFmtId="0" xfId="0" applyFont="1" applyFill="1" applyBorder="1" applyAlignment="1" quotePrefix="1">
      <alignment horizontal="center" vertical="center" wrapText="1"/>
    </xf>
    <xf fontId="6" fillId="6" borderId="8" numFmtId="0" xfId="0" applyFont="1" applyFill="1" applyBorder="1" applyAlignment="1" quotePrefix="1">
      <alignment horizontal="center" vertical="center" wrapText="1"/>
    </xf>
    <xf fontId="8" fillId="6" borderId="9" numFmtId="0" xfId="0" applyFont="1" applyFill="1" applyBorder="1" applyAlignment="1" quotePrefix="1">
      <alignment vertical="center" wrapText="1"/>
    </xf>
    <xf fontId="8" fillId="6" borderId="9" numFmtId="161" xfId="0" applyNumberFormat="1" applyFont="1" applyFill="1" applyBorder="1" applyAlignment="1">
      <alignment vertical="center" wrapText="1"/>
    </xf>
    <xf fontId="6" fillId="6" borderId="9" numFmtId="160" xfId="0" applyNumberFormat="1" applyFont="1" applyFill="1" applyBorder="1" applyAlignment="1">
      <alignment horizontal="right" vertical="center" wrapText="1"/>
    </xf>
    <xf fontId="6" fillId="6" borderId="9" numFmtId="2" xfId="0" applyNumberFormat="1" applyFont="1" applyFill="1" applyBorder="1" applyAlignment="1">
      <alignment horizontal="right" vertical="center" wrapText="1"/>
    </xf>
    <xf fontId="6" fillId="6" borderId="10" numFmtId="160" xfId="0" applyNumberFormat="1" applyFont="1" applyFill="1" applyBorder="1" applyAlignment="1">
      <alignment horizontal="right" vertical="center" wrapText="1"/>
    </xf>
    <xf fontId="6" fillId="0" borderId="12" numFmtId="0" xfId="0" applyFont="1" applyBorder="1"/>
    <xf fontId="6" fillId="0" borderId="12" numFmtId="0" xfId="0" applyFont="1" applyBorder="1" applyAlignment="1">
      <alignment wrapText="1"/>
    </xf>
    <xf fontId="8" fillId="0" borderId="12" numFmtId="2" xfId="0" applyNumberFormat="1" applyFont="1" applyBorder="1"/>
    <xf fontId="6" fillId="5" borderId="12" numFmtId="160" xfId="0" applyNumberFormat="1" applyFont="1" applyFill="1" applyBorder="1" applyAlignment="1">
      <alignment horizontal="right" vertical="center" wrapText="1"/>
    </xf>
    <xf fontId="1" fillId="0" borderId="12" numFmtId="0" xfId="0" applyFont="1" applyBorder="1"/>
    <xf fontId="6" fillId="0" borderId="13" numFmtId="0" xfId="0" applyFont="1" applyBorder="1"/>
    <xf fontId="6" fillId="0" borderId="13" numFmtId="0" xfId="0" applyFont="1" applyBorder="1" applyAlignment="1">
      <alignment wrapText="1"/>
    </xf>
    <xf fontId="8" fillId="0" borderId="13" numFmtId="2" xfId="0" applyNumberFormat="1" applyFont="1" applyBorder="1"/>
    <xf fontId="6" fillId="5" borderId="13" numFmtId="160" xfId="0" applyNumberFormat="1" applyFont="1" applyFill="1" applyBorder="1" applyAlignment="1">
      <alignment horizontal="right" vertical="center" wrapText="1"/>
    </xf>
    <xf fontId="1" fillId="0" borderId="13" numFmtId="0" xfId="0" applyFont="1" applyBorder="1"/>
    <xf fontId="1" fillId="0" borderId="13" numFmtId="0" xfId="0" applyFont="1" applyBorder="1" applyAlignment="1">
      <alignment wrapText="1"/>
    </xf>
    <xf fontId="9" fillId="0" borderId="13" numFmtId="2" xfId="0" applyNumberFormat="1" applyFont="1" applyBorder="1"/>
    <xf fontId="9" fillId="0" borderId="13" numFmtId="0" xfId="0" applyFont="1" applyBorder="1"/>
    <xf fontId="1" fillId="5" borderId="13" numFmtId="160" xfId="0" applyNumberFormat="1" applyFont="1" applyFill="1" applyBorder="1" applyAlignment="1">
      <alignment horizontal="right" vertical="center" wrapText="1"/>
    </xf>
    <xf fontId="6" fillId="7" borderId="7" numFmtId="0" xfId="0" applyFont="1" applyFill="1" applyBorder="1" applyAlignment="1" quotePrefix="1">
      <alignment vertical="center" wrapText="1"/>
    </xf>
    <xf fontId="6" fillId="7" borderId="8" numFmtId="0" xfId="0" applyFont="1" applyFill="1" applyBorder="1" applyAlignment="1" quotePrefix="1">
      <alignment vertical="center" wrapText="1"/>
    </xf>
    <xf fontId="6" fillId="7" borderId="9" numFmtId="0" xfId="0" applyFont="1" applyFill="1" applyBorder="1" applyAlignment="1">
      <alignment horizontal="center" vertical="center" wrapText="1"/>
    </xf>
    <xf fontId="8" fillId="7" borderId="9" numFmtId="161" xfId="0" applyNumberFormat="1" applyFont="1" applyFill="1" applyBorder="1" applyAlignment="1">
      <alignment vertical="center" wrapText="1"/>
    </xf>
    <xf fontId="6" fillId="7" borderId="9" numFmtId="160" xfId="0" applyNumberFormat="1" applyFont="1" applyFill="1" applyBorder="1" applyAlignment="1">
      <alignment horizontal="right" vertical="center" wrapText="1"/>
    </xf>
    <xf fontId="6" fillId="7" borderId="9" numFmtId="2" xfId="0" applyNumberFormat="1" applyFont="1" applyFill="1" applyBorder="1" applyAlignment="1">
      <alignment horizontal="right" vertical="center" wrapText="1"/>
    </xf>
    <xf fontId="6" fillId="7" borderId="10" numFmtId="160" xfId="0" applyNumberFormat="1" applyFont="1" applyFill="1" applyBorder="1" applyAlignment="1">
      <alignment horizontal="right" vertical="center" wrapText="1"/>
    </xf>
    <xf fontId="0" fillId="5" borderId="0" numFmtId="0" xfId="0" applyFill="1"/>
    <xf fontId="8" fillId="3" borderId="9" numFmtId="2" xfId="0" applyNumberFormat="1" applyFont="1" applyFill="1" applyBorder="1" applyAlignment="1">
      <alignment vertical="center" wrapText="1"/>
    </xf>
    <xf fontId="1" fillId="5" borderId="0" numFmtId="0" xfId="0" applyFont="1" applyFill="1"/>
    <xf fontId="1" fillId="0" borderId="12" numFmtId="49" xfId="0" applyNumberFormat="1" applyFont="1" applyBorder="1" applyAlignment="1" quotePrefix="1">
      <alignment horizontal="right" vertical="center" wrapText="1"/>
    </xf>
    <xf fontId="1" fillId="5" borderId="12" numFmtId="160" xfId="0" applyNumberFormat="1" applyFont="1" applyFill="1" applyBorder="1" applyAlignment="1">
      <alignment horizontal="right" vertical="center" wrapText="1"/>
    </xf>
    <xf fontId="1" fillId="5" borderId="12" numFmtId="2" xfId="0" applyNumberFormat="1" applyFont="1" applyFill="1" applyBorder="1" applyAlignment="1">
      <alignment horizontal="right" vertical="center" wrapText="1"/>
    </xf>
    <xf fontId="1" fillId="0" borderId="13" numFmtId="49" xfId="0" applyNumberFormat="1" applyFont="1" applyBorder="1" applyAlignment="1" quotePrefix="1">
      <alignment horizontal="right" vertical="center" wrapText="1"/>
    </xf>
    <xf fontId="1" fillId="5" borderId="13" numFmtId="2" xfId="0" applyNumberFormat="1" applyFont="1" applyFill="1" applyBorder="1" applyAlignment="1">
      <alignment horizontal="right" vertical="center" wrapText="1"/>
    </xf>
    <xf fontId="1" fillId="0" borderId="14" numFmtId="49" xfId="0" applyNumberFormat="1" applyFont="1" applyBorder="1" applyAlignment="1" quotePrefix="1">
      <alignment vertical="center" wrapText="1"/>
    </xf>
    <xf fontId="1" fillId="0" borderId="14" numFmtId="49" xfId="0" applyNumberFormat="1" applyFont="1" applyBorder="1" applyAlignment="1" quotePrefix="1">
      <alignment horizontal="right" vertical="center" wrapText="1"/>
    </xf>
    <xf fontId="9" fillId="3" borderId="9" numFmtId="2" xfId="0" applyNumberFormat="1" applyFont="1" applyFill="1" applyBorder="1"/>
    <xf fontId="1" fillId="0" borderId="5" numFmtId="0" xfId="0" applyFont="1" applyBorder="1" applyAlignment="1" quotePrefix="1">
      <alignment horizontal="center" vertical="center" wrapText="1"/>
    </xf>
    <xf fontId="9" fillId="0" borderId="5" numFmtId="161" xfId="0" applyNumberFormat="1" applyFont="1" applyBorder="1" applyAlignment="1">
      <alignment horizontal="center" vertical="center" wrapText="1"/>
    </xf>
    <xf fontId="1" fillId="5" borderId="5" numFmtId="2" xfId="0" applyNumberFormat="1" applyFont="1" applyFill="1" applyBorder="1" applyAlignment="1">
      <alignment horizontal="center" vertical="center" wrapText="1"/>
    </xf>
    <xf fontId="1" fillId="5" borderId="5" numFmtId="160" xfId="0" applyNumberFormat="1" applyFont="1" applyFill="1" applyBorder="1" applyAlignment="1">
      <alignment horizontal="center" vertical="center" wrapText="1"/>
    </xf>
    <xf fontId="1" fillId="0" borderId="11" numFmtId="0" xfId="0" applyFont="1" applyBorder="1" applyAlignment="1" quotePrefix="1">
      <alignment horizontal="center" vertical="center" wrapText="1"/>
    </xf>
    <xf fontId="9" fillId="0" borderId="11" numFmtId="161" xfId="0" applyNumberFormat="1" applyFont="1" applyBorder="1" applyAlignment="1">
      <alignment horizontal="center" vertical="center" wrapText="1"/>
    </xf>
    <xf fontId="1" fillId="5" borderId="5" numFmtId="160" xfId="0" applyNumberFormat="1" applyFont="1" applyFill="1" applyBorder="1" applyAlignment="1">
      <alignment horizontal="right" vertical="center" wrapText="1"/>
    </xf>
    <xf fontId="1" fillId="5" borderId="11" numFmtId="2" xfId="0" applyNumberFormat="1" applyFont="1" applyFill="1" applyBorder="1" applyAlignment="1">
      <alignment horizontal="center" vertical="center" wrapText="1"/>
    </xf>
    <xf fontId="1" fillId="5" borderId="11" numFmtId="160" xfId="0" applyNumberFormat="1" applyFont="1" applyFill="1" applyBorder="1" applyAlignment="1">
      <alignment horizontal="center" vertical="center" wrapText="1"/>
    </xf>
    <xf fontId="1" fillId="0" borderId="12" numFmtId="0" xfId="0" applyFont="1" applyBorder="1" applyAlignment="1" quotePrefix="1">
      <alignment horizontal="center" vertical="center" wrapText="1"/>
    </xf>
    <xf fontId="9" fillId="0" borderId="12" numFmtId="161" xfId="0" applyNumberFormat="1" applyFont="1" applyBorder="1" applyAlignment="1">
      <alignment horizontal="center" vertical="center" wrapText="1"/>
    </xf>
    <xf fontId="1" fillId="5" borderId="12" numFmtId="2" xfId="0" applyNumberFormat="1" applyFont="1" applyFill="1" applyBorder="1" applyAlignment="1">
      <alignment horizontal="center" vertical="center" wrapText="1"/>
    </xf>
    <xf fontId="1" fillId="5" borderId="12" numFmtId="160" xfId="0" applyNumberFormat="1" applyFont="1" applyFill="1" applyBorder="1" applyAlignment="1">
      <alignment horizontal="center" vertical="center" wrapText="1"/>
    </xf>
    <xf fontId="1" fillId="5" borderId="5" numFmtId="2" xfId="0" applyNumberFormat="1" applyFont="1" applyFill="1" applyBorder="1" applyAlignment="1">
      <alignment horizontal="right" vertical="center" wrapText="1"/>
    </xf>
    <xf fontId="1" fillId="0" borderId="14" numFmtId="0" xfId="0" applyFont="1" applyBorder="1" applyAlignment="1" quotePrefix="1">
      <alignment horizontal="left" vertical="center" wrapText="1"/>
    </xf>
    <xf fontId="1" fillId="0" borderId="21" numFmtId="0" xfId="0" applyFont="1" applyBorder="1" applyAlignment="1" quotePrefix="1">
      <alignment horizontal="left" vertical="center" wrapText="1"/>
    </xf>
    <xf fontId="1" fillId="0" borderId="21" numFmtId="0" xfId="0" applyFont="1" applyBorder="1" applyAlignment="1" quotePrefix="1">
      <alignment vertical="center" wrapText="1"/>
    </xf>
    <xf fontId="1" fillId="0" borderId="22" numFmtId="0" xfId="0" applyFont="1" applyBorder="1" applyAlignment="1" quotePrefix="1">
      <alignment horizontal="left" vertical="center" wrapText="1"/>
    </xf>
    <xf fontId="1" fillId="0" borderId="22" numFmtId="0" xfId="0" applyFont="1" applyBorder="1" applyAlignment="1" quotePrefix="1">
      <alignment vertical="center" wrapText="1"/>
    </xf>
    <xf fontId="1" fillId="0" borderId="15" numFmtId="0" xfId="0" applyFont="1" applyBorder="1" applyAlignment="1">
      <alignment vertical="center" wrapText="1"/>
    </xf>
    <xf fontId="9" fillId="0" borderId="15" numFmtId="161" xfId="0" applyNumberFormat="1" applyFont="1" applyBorder="1" applyAlignment="1">
      <alignment vertical="center" wrapText="1"/>
    </xf>
    <xf fontId="1" fillId="5" borderId="15" numFmtId="160" xfId="0" applyNumberFormat="1" applyFont="1" applyFill="1" applyBorder="1" applyAlignment="1">
      <alignment horizontal="right" vertical="center" wrapText="1"/>
    </xf>
    <xf fontId="6" fillId="5" borderId="5" numFmtId="160" xfId="0" applyNumberFormat="1" applyFont="1" applyFill="1" applyBorder="1" applyAlignment="1">
      <alignment horizontal="right" vertical="center" wrapText="1"/>
    </xf>
    <xf fontId="1" fillId="0" borderId="14" numFmtId="0" xfId="0" applyFont="1" applyBorder="1" applyAlignment="1" quotePrefix="1">
      <alignment horizontal="right" vertical="center" wrapText="1"/>
    </xf>
    <xf fontId="9" fillId="0" borderId="11" numFmtId="2" xfId="0" applyNumberFormat="1" applyFont="1" applyBorder="1"/>
    <xf fontId="1" fillId="0" borderId="2" numFmtId="160" xfId="0" applyNumberFormat="1" applyFont="1" applyBorder="1" applyAlignment="1">
      <alignment horizontal="right" vertical="center" wrapText="1"/>
    </xf>
    <xf fontId="1" fillId="5" borderId="11" numFmtId="160" xfId="0" applyNumberFormat="1" applyFont="1" applyFill="1" applyBorder="1" applyAlignment="1">
      <alignment horizontal="right" vertical="center" wrapText="1"/>
    </xf>
    <xf fontId="6" fillId="8" borderId="10" numFmtId="160" xfId="0" applyNumberFormat="1" applyFont="1" applyFill="1" applyBorder="1" applyAlignment="1">
      <alignment horizontal="right" vertical="center" wrapText="1"/>
    </xf>
    <xf fontId="5" fillId="7" borderId="7" numFmtId="0" xfId="0" applyFont="1" applyFill="1" applyBorder="1" applyAlignment="1" quotePrefix="1">
      <alignment vertical="center" wrapText="1"/>
    </xf>
    <xf fontId="5" fillId="7" borderId="8" numFmtId="0" xfId="0" applyFont="1" applyFill="1" applyBorder="1" applyAlignment="1" quotePrefix="1">
      <alignment vertical="center" wrapText="1"/>
    </xf>
    <xf fontId="5" fillId="7" borderId="9" numFmtId="0" xfId="0" applyFont="1" applyFill="1" applyBorder="1" applyAlignment="1">
      <alignment vertical="center" wrapText="1"/>
    </xf>
    <xf fontId="10" fillId="7" borderId="9" numFmtId="2" xfId="0" applyNumberFormat="1" applyFont="1" applyFill="1" applyBorder="1"/>
    <xf fontId="5" fillId="7" borderId="9" numFmtId="160" xfId="0" applyNumberFormat="1" applyFont="1" applyFill="1" applyBorder="1" applyAlignment="1">
      <alignment horizontal="right" vertical="center" wrapText="1"/>
    </xf>
    <xf fontId="5" fillId="7" borderId="9" numFmtId="2" xfId="0" applyNumberFormat="1" applyFont="1" applyFill="1" applyBorder="1" applyAlignment="1">
      <alignment horizontal="right" vertical="center" wrapText="1"/>
    </xf>
    <xf fontId="5" fillId="7" borderId="10" numFmtId="160" xfId="0" applyNumberFormat="1" applyFont="1" applyFill="1" applyBorder="1" applyAlignment="1">
      <alignment horizontal="right" vertical="center" wrapText="1"/>
    </xf>
    <xf fontId="6" fillId="5" borderId="16" numFmtId="0" xfId="0" applyFont="1" applyFill="1" applyBorder="1" applyAlignment="1" quotePrefix="1">
      <alignment vertical="center" wrapText="1"/>
    </xf>
    <xf fontId="6" fillId="5" borderId="17" numFmtId="0" xfId="0" applyFont="1" applyFill="1" applyBorder="1" applyAlignment="1" quotePrefix="1">
      <alignment vertical="center" wrapText="1"/>
    </xf>
    <xf fontId="6" fillId="5" borderId="1" numFmtId="0" xfId="0" applyFont="1" applyFill="1" applyBorder="1" applyAlignment="1">
      <alignment vertical="center" wrapText="1"/>
    </xf>
    <xf fontId="8" fillId="5" borderId="1" numFmtId="161" xfId="0" applyNumberFormat="1" applyFont="1" applyFill="1" applyBorder="1" applyAlignment="1">
      <alignment vertical="center" wrapText="1"/>
    </xf>
    <xf fontId="1" fillId="5" borderId="1" numFmtId="160" xfId="0" applyNumberFormat="1" applyFont="1" applyFill="1" applyBorder="1" applyAlignment="1">
      <alignment horizontal="right" vertical="center" wrapText="1"/>
    </xf>
    <xf fontId="1" fillId="5" borderId="1" numFmtId="2" xfId="0" applyNumberFormat="1" applyFont="1" applyFill="1" applyBorder="1" applyAlignment="1">
      <alignment horizontal="right" vertical="center" wrapText="1"/>
    </xf>
    <xf fontId="6" fillId="5" borderId="18" numFmtId="160" xfId="0" applyNumberFormat="1" applyFont="1" applyFill="1" applyBorder="1" applyAlignment="1">
      <alignment horizontal="right" vertical="center" wrapText="1"/>
    </xf>
    <xf fontId="6" fillId="6" borderId="9" numFmtId="0" xfId="0" applyFont="1" applyFill="1" applyBorder="1" applyAlignment="1" quotePrefix="1">
      <alignment vertical="center" wrapText="1"/>
    </xf>
    <xf fontId="6" fillId="6" borderId="9" numFmtId="161" xfId="0" applyNumberFormat="1" applyFont="1" applyFill="1" applyBorder="1" applyAlignment="1">
      <alignment vertical="center" wrapText="1"/>
    </xf>
    <xf fontId="6" fillId="0" borderId="12" numFmtId="2" xfId="0" applyNumberFormat="1" applyFont="1" applyBorder="1"/>
    <xf fontId="6" fillId="0" borderId="13" numFmtId="2" xfId="0" applyNumberFormat="1" applyFont="1" applyBorder="1"/>
    <xf fontId="1" fillId="0" borderId="13" numFmt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pane activePane="bottomLeft" state="frozen" topLeftCell="A11" ySplit="10"/>
      <selection activeCell="L9" activeCellId="0" sqref="L9"/>
    </sheetView>
  </sheetViews>
  <sheetFormatPr defaultRowHeight="13.5"/>
  <cols>
    <col bestFit="1" customWidth="1" min="1" max="1" width="8.5703125"/>
    <col bestFit="1" customWidth="1" min="2" max="2" style="1" width="8.7109375"/>
    <col bestFit="1" customWidth="1" min="3" max="3" width="50.7109375"/>
    <col bestFit="1" customWidth="1" min="4" max="5" width="15.7109375"/>
    <col bestFit="1" customWidth="1" min="6" max="6" width="16.85546875"/>
    <col bestFit="1" customWidth="1" min="7" max="7" width="15.7109375"/>
    <col bestFit="1" customWidth="1" min="8" max="9" width="13.42578125"/>
    <col bestFit="1" customWidth="1" min="10" max="10" width="15.7109375"/>
    <col bestFit="1" customWidth="1" min="11" max="11" width="13"/>
  </cols>
  <sheetData>
    <row r="1">
      <c r="A1" s="2"/>
      <c r="B1" s="2"/>
      <c r="C1" s="2"/>
      <c r="D1" s="2"/>
      <c r="E1" s="2"/>
      <c r="F1" s="2"/>
      <c r="G1" s="2"/>
      <c r="H1" s="3" t="s">
        <v>0</v>
      </c>
      <c r="I1" s="4"/>
      <c r="J1" s="4"/>
      <c r="K1" s="4"/>
      <c r="L1" s="2"/>
    </row>
    <row r="2">
      <c r="A2" s="2"/>
      <c r="B2" s="2"/>
      <c r="C2" s="2"/>
      <c r="D2" s="2"/>
      <c r="E2" s="2"/>
      <c r="F2" s="2"/>
      <c r="G2" s="2"/>
      <c r="H2" s="4"/>
      <c r="I2" s="4"/>
      <c r="J2" s="4"/>
      <c r="K2" s="4"/>
      <c r="L2" s="2"/>
    </row>
    <row r="3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2"/>
    </row>
    <row r="4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21.7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7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13.5">
      <c r="A8" s="2"/>
      <c r="B8" s="2"/>
      <c r="C8" s="2"/>
      <c r="D8" s="2"/>
      <c r="E8" s="2"/>
      <c r="F8" s="2"/>
      <c r="G8" s="2"/>
      <c r="H8" s="2"/>
      <c r="I8" s="2"/>
      <c r="J8" s="2"/>
      <c r="K8" s="7" t="s">
        <v>3</v>
      </c>
      <c r="L8" s="2"/>
    </row>
    <row r="9" ht="30" customHeight="1">
      <c r="A9" s="8" t="s">
        <v>4</v>
      </c>
      <c r="B9" s="8" t="s">
        <v>5</v>
      </c>
      <c r="C9" s="9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/>
      <c r="J9" s="10" t="s">
        <v>12</v>
      </c>
      <c r="K9" s="11"/>
      <c r="L9" s="2"/>
    </row>
    <row r="10" s="12" customFormat="1" ht="43.5" customHeight="1">
      <c r="A10" s="13"/>
      <c r="B10" s="13"/>
      <c r="C10" s="14"/>
      <c r="D10" s="15"/>
      <c r="E10" s="15"/>
      <c r="F10" s="15"/>
      <c r="G10" s="15"/>
      <c r="H10" s="15" t="s">
        <v>13</v>
      </c>
      <c r="I10" s="15" t="s">
        <v>14</v>
      </c>
      <c r="J10" s="15" t="s">
        <v>15</v>
      </c>
      <c r="K10" s="16" t="s">
        <v>16</v>
      </c>
      <c r="L10" s="17"/>
    </row>
    <row r="11" s="12" customFormat="1" ht="15.75" customHeight="1">
      <c r="A11" s="18">
        <v>1</v>
      </c>
      <c r="B11" s="19"/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 t="s">
        <v>17</v>
      </c>
      <c r="I11" s="20" t="s">
        <v>18</v>
      </c>
      <c r="J11" s="20" t="s">
        <v>19</v>
      </c>
      <c r="K11" s="21" t="s">
        <v>20</v>
      </c>
      <c r="L11" s="17"/>
    </row>
    <row r="12" s="12" customFormat="1" ht="24" customHeight="1">
      <c r="A12" s="22"/>
      <c r="B12" s="22"/>
      <c r="C12" s="22" t="s">
        <v>21</v>
      </c>
      <c r="D12" s="22"/>
      <c r="E12" s="22"/>
      <c r="F12" s="22"/>
      <c r="G12" s="22"/>
      <c r="H12" s="22"/>
      <c r="I12" s="22"/>
      <c r="J12" s="22"/>
      <c r="K12" s="22"/>
      <c r="L12" s="17"/>
    </row>
    <row r="13" s="12" customFormat="1" ht="15.75" customHeight="1">
      <c r="A13" s="23" t="s">
        <v>22</v>
      </c>
      <c r="B13" s="24"/>
      <c r="C13" s="25" t="s">
        <v>23</v>
      </c>
      <c r="D13" s="26">
        <f>D14+D15+D16</f>
        <v>13151427.07</v>
      </c>
      <c r="E13" s="26">
        <f>SUM(E14:E16)</f>
        <v>24252556.02</v>
      </c>
      <c r="F13" s="26">
        <f t="shared" ref="F13:G13" si="0">SUM(F14:F16)</f>
        <v>21478317</v>
      </c>
      <c r="G13" s="26">
        <f t="shared" si="0"/>
        <v>18577529.52</v>
      </c>
      <c r="H13" s="27">
        <f t="shared" ref="H13:H76" si="1">G13/E13*100</f>
        <v>76.600295262404259</v>
      </c>
      <c r="I13" s="27">
        <f t="shared" ref="I13:I76" si="2">G13/F13*100</f>
        <v>86.494344598787691</v>
      </c>
      <c r="J13" s="28">
        <f t="shared" ref="J13:J76" si="3">G13-D13</f>
        <v>5426102.4499999993</v>
      </c>
      <c r="K13" s="29">
        <f t="shared" ref="K13:K76" si="4">G13/D13*100</f>
        <v>141.25865901182385</v>
      </c>
      <c r="L13" s="17"/>
    </row>
    <row r="14" ht="48">
      <c r="A14" s="30" t="s">
        <v>24</v>
      </c>
      <c r="B14" s="30">
        <v>150</v>
      </c>
      <c r="C14" s="31" t="s">
        <v>25</v>
      </c>
      <c r="D14" s="32">
        <v>11059573.91</v>
      </c>
      <c r="E14" s="32">
        <v>20440542</v>
      </c>
      <c r="F14" s="32">
        <v>18250900</v>
      </c>
      <c r="G14" s="32">
        <v>16034713.710000001</v>
      </c>
      <c r="H14" s="33">
        <f t="shared" si="1"/>
        <v>78.445638623476825</v>
      </c>
      <c r="I14" s="33">
        <f t="shared" si="2"/>
        <v>87.857112306790356</v>
      </c>
      <c r="J14" s="34">
        <f t="shared" si="3"/>
        <v>4975139.8000000007</v>
      </c>
      <c r="K14" s="33">
        <f t="shared" si="4"/>
        <v>144.98491388986974</v>
      </c>
      <c r="L14" s="2"/>
    </row>
    <row r="15" ht="24">
      <c r="A15" s="35" t="s">
        <v>26</v>
      </c>
      <c r="B15" s="35">
        <v>160</v>
      </c>
      <c r="C15" s="36" t="s">
        <v>27</v>
      </c>
      <c r="D15" s="37">
        <v>1967262.1599999999</v>
      </c>
      <c r="E15" s="37">
        <v>3100425</v>
      </c>
      <c r="F15" s="37">
        <v>2643981</v>
      </c>
      <c r="G15" s="37">
        <v>2102865.75</v>
      </c>
      <c r="H15" s="38">
        <f t="shared" si="1"/>
        <v>67.825080432521347</v>
      </c>
      <c r="I15" s="38">
        <f t="shared" si="2"/>
        <v>79.534071916553103</v>
      </c>
      <c r="J15" s="39">
        <f t="shared" si="3"/>
        <v>135603.59000000008</v>
      </c>
      <c r="K15" s="38">
        <f t="shared" si="4"/>
        <v>106.89301063972074</v>
      </c>
      <c r="L15" s="2"/>
    </row>
    <row r="16" ht="13.5">
      <c r="A16" s="40" t="s">
        <v>28</v>
      </c>
      <c r="B16" s="40">
        <v>180</v>
      </c>
      <c r="C16" s="41" t="s">
        <v>29</v>
      </c>
      <c r="D16" s="42">
        <v>124591</v>
      </c>
      <c r="E16" s="42">
        <v>711589.02000000002</v>
      </c>
      <c r="F16" s="42">
        <v>583436</v>
      </c>
      <c r="G16" s="42">
        <v>439950.06</v>
      </c>
      <c r="H16" s="43">
        <f t="shared" si="1"/>
        <v>61.826426158177647</v>
      </c>
      <c r="I16" s="43">
        <f t="shared" si="2"/>
        <v>75.406738699703141</v>
      </c>
      <c r="J16" s="44">
        <f t="shared" si="3"/>
        <v>315359.06</v>
      </c>
      <c r="K16" s="43">
        <f t="shared" si="4"/>
        <v>353.1154417253253</v>
      </c>
      <c r="L16" s="2"/>
    </row>
    <row r="17" ht="13.5">
      <c r="A17" s="45">
        <v>1000</v>
      </c>
      <c r="B17" s="46"/>
      <c r="C17" s="25" t="s">
        <v>30</v>
      </c>
      <c r="D17" s="47">
        <f>SUM(D18:D32)</f>
        <v>69360563.999999985</v>
      </c>
      <c r="E17" s="47">
        <f>SUM(E18:E34)</f>
        <v>148936922.81</v>
      </c>
      <c r="F17" s="47">
        <f>SUM(F18:F34)</f>
        <v>122193100.80999999</v>
      </c>
      <c r="G17" s="47">
        <f>SUM(G18:G34)</f>
        <v>100968625.03</v>
      </c>
      <c r="H17" s="27">
        <f t="shared" si="1"/>
        <v>67.792877095229414</v>
      </c>
      <c r="I17" s="27">
        <f t="shared" si="2"/>
        <v>82.630381225039656</v>
      </c>
      <c r="J17" s="28">
        <f t="shared" si="3"/>
        <v>31608061.030000016</v>
      </c>
      <c r="K17" s="29">
        <f t="shared" si="4"/>
        <v>145.57065168904916</v>
      </c>
      <c r="L17" s="2"/>
    </row>
    <row r="18">
      <c r="A18" s="48" t="s">
        <v>31</v>
      </c>
      <c r="B18" s="30">
        <v>1010</v>
      </c>
      <c r="C18" s="31" t="s">
        <v>32</v>
      </c>
      <c r="D18" s="32">
        <v>13429248.029999999</v>
      </c>
      <c r="E18" s="32">
        <v>25607574</v>
      </c>
      <c r="F18" s="32">
        <v>23254305</v>
      </c>
      <c r="G18" s="32">
        <v>17804902.199999999</v>
      </c>
      <c r="H18" s="33">
        <f t="shared" si="1"/>
        <v>69.529828167244574</v>
      </c>
      <c r="I18" s="33">
        <f t="shared" si="2"/>
        <v>76.566047447988666</v>
      </c>
      <c r="J18" s="34">
        <f t="shared" si="3"/>
        <v>4375654.1699999999</v>
      </c>
      <c r="K18" s="33">
        <f t="shared" si="4"/>
        <v>132.58301701052133</v>
      </c>
      <c r="L18" s="2"/>
    </row>
    <row r="19" s="1" customFormat="1" ht="24">
      <c r="A19" s="49" t="s">
        <v>33</v>
      </c>
      <c r="B19" s="35">
        <v>1021</v>
      </c>
      <c r="C19" s="36" t="s">
        <v>34</v>
      </c>
      <c r="D19" s="50">
        <v>48044010.82</v>
      </c>
      <c r="E19" s="37">
        <v>26560745</v>
      </c>
      <c r="F19" s="37">
        <v>23613787</v>
      </c>
      <c r="G19" s="37">
        <v>17288741.48</v>
      </c>
      <c r="H19" s="38">
        <f t="shared" si="1"/>
        <v>65.091327370523672</v>
      </c>
      <c r="I19" s="38">
        <f t="shared" si="2"/>
        <v>73.21460755108869</v>
      </c>
      <c r="J19" s="51">
        <f>G19+G20+G24+G25-D19+G21+G22+G23</f>
        <v>20739831.770000011</v>
      </c>
      <c r="K19" s="52">
        <f>D19/(G19+G20+G21+G22+G23+G24+G25)*100</f>
        <v>69.847814560718916</v>
      </c>
      <c r="L19" s="2"/>
    </row>
    <row r="20" s="1" customFormat="1" ht="24">
      <c r="A20" s="53"/>
      <c r="B20" s="35">
        <v>1031</v>
      </c>
      <c r="C20" s="36" t="s">
        <v>35</v>
      </c>
      <c r="D20" s="54"/>
      <c r="E20" s="37">
        <v>73149300</v>
      </c>
      <c r="F20" s="37">
        <v>53819100</v>
      </c>
      <c r="G20" s="37">
        <v>50388929.75</v>
      </c>
      <c r="H20" s="38">
        <f t="shared" si="1"/>
        <v>68.885047088625598</v>
      </c>
      <c r="I20" s="38">
        <f t="shared" si="2"/>
        <v>93.626481583675684</v>
      </c>
      <c r="J20" s="55"/>
      <c r="K20" s="56"/>
      <c r="L20" s="2"/>
    </row>
    <row r="21" s="1" customFormat="1" ht="24">
      <c r="A21" s="53"/>
      <c r="B21" s="35">
        <v>1061</v>
      </c>
      <c r="C21" s="36" t="s">
        <v>34</v>
      </c>
      <c r="D21" s="54"/>
      <c r="E21" s="37">
        <v>444212.57000000001</v>
      </c>
      <c r="F21" s="37">
        <v>444212.57000000001</v>
      </c>
      <c r="G21" s="37">
        <v>444212.57000000001</v>
      </c>
      <c r="H21" s="38">
        <f t="shared" si="1"/>
        <v>100</v>
      </c>
      <c r="I21" s="38">
        <f t="shared" si="2"/>
        <v>100</v>
      </c>
      <c r="J21" s="55"/>
      <c r="K21" s="56"/>
      <c r="L21" s="2"/>
    </row>
    <row r="22" s="1" customFormat="1" ht="48">
      <c r="A22" s="53"/>
      <c r="B22" s="35">
        <v>1181</v>
      </c>
      <c r="C22" s="36" t="s">
        <v>36</v>
      </c>
      <c r="D22" s="54"/>
      <c r="E22" s="37">
        <v>83878</v>
      </c>
      <c r="F22" s="37">
        <v>83878</v>
      </c>
      <c r="G22" s="37">
        <v>44306.199999999997</v>
      </c>
      <c r="H22" s="38">
        <f t="shared" si="1"/>
        <v>52.822194139106792</v>
      </c>
      <c r="I22" s="38">
        <f t="shared" si="2"/>
        <v>52.822194139106792</v>
      </c>
      <c r="J22" s="55"/>
      <c r="K22" s="56"/>
      <c r="L22" s="2"/>
    </row>
    <row r="23" s="1" customFormat="1" ht="48">
      <c r="A23" s="53"/>
      <c r="B23" s="35">
        <v>1182</v>
      </c>
      <c r="C23" s="36" t="s">
        <v>37</v>
      </c>
      <c r="D23" s="54"/>
      <c r="E23" s="37">
        <v>1035063.5</v>
      </c>
      <c r="F23" s="37">
        <v>1035063.5</v>
      </c>
      <c r="G23" s="37">
        <v>398755.79999999999</v>
      </c>
      <c r="H23" s="38">
        <f t="shared" si="1"/>
        <v>38.524766837976607</v>
      </c>
      <c r="I23" s="38">
        <f t="shared" si="2"/>
        <v>38.524766837976607</v>
      </c>
      <c r="J23" s="55"/>
      <c r="K23" s="56"/>
      <c r="L23" s="2"/>
    </row>
    <row r="24" s="1" customFormat="1" ht="36">
      <c r="A24" s="53"/>
      <c r="B24" s="35">
        <v>1200</v>
      </c>
      <c r="C24" s="36" t="s">
        <v>38</v>
      </c>
      <c r="D24" s="54"/>
      <c r="E24" s="37">
        <v>194770</v>
      </c>
      <c r="F24" s="37">
        <v>146077</v>
      </c>
      <c r="G24" s="37">
        <v>112524.03999999999</v>
      </c>
      <c r="H24" s="38">
        <f t="shared" si="1"/>
        <v>57.772778148585516</v>
      </c>
      <c r="I24" s="38">
        <f t="shared" si="2"/>
        <v>77.030634528365169</v>
      </c>
      <c r="J24" s="55"/>
      <c r="K24" s="56"/>
      <c r="L24" s="2"/>
    </row>
    <row r="25" s="1" customFormat="1" ht="48">
      <c r="A25" s="48"/>
      <c r="B25" s="35">
        <v>1210</v>
      </c>
      <c r="C25" s="36" t="s">
        <v>39</v>
      </c>
      <c r="D25" s="57"/>
      <c r="E25" s="37">
        <v>106372.75</v>
      </c>
      <c r="F25" s="37">
        <v>106372.75</v>
      </c>
      <c r="G25" s="37">
        <v>106372.75</v>
      </c>
      <c r="H25" s="38">
        <f t="shared" si="1"/>
        <v>100</v>
      </c>
      <c r="I25" s="38">
        <f t="shared" si="2"/>
        <v>100</v>
      </c>
      <c r="J25" s="58"/>
      <c r="K25" s="59"/>
      <c r="L25" s="2"/>
    </row>
    <row r="26" ht="24">
      <c r="A26" s="60" t="s">
        <v>40</v>
      </c>
      <c r="B26" s="35">
        <v>1070</v>
      </c>
      <c r="C26" s="36" t="s">
        <v>41</v>
      </c>
      <c r="D26" s="37">
        <v>2315848.8300000001</v>
      </c>
      <c r="E26" s="37">
        <v>4409136</v>
      </c>
      <c r="F26" s="37">
        <v>3941939</v>
      </c>
      <c r="G26" s="37">
        <v>3127004.0600000001</v>
      </c>
      <c r="H26" s="38">
        <f t="shared" si="1"/>
        <v>70.921016271668648</v>
      </c>
      <c r="I26" s="38">
        <f t="shared" si="2"/>
        <v>79.326546148989124</v>
      </c>
      <c r="J26" s="39">
        <f t="shared" si="3"/>
        <v>811155.22999999998</v>
      </c>
      <c r="K26" s="38">
        <f t="shared" si="4"/>
        <v>135.02625989624718</v>
      </c>
      <c r="L26" s="2"/>
    </row>
    <row r="27">
      <c r="A27" s="60" t="s">
        <v>42</v>
      </c>
      <c r="B27" s="35">
        <v>1080</v>
      </c>
      <c r="C27" s="36" t="s">
        <v>43</v>
      </c>
      <c r="D27" s="37">
        <v>2788631.7599999998</v>
      </c>
      <c r="E27" s="37">
        <v>4760911</v>
      </c>
      <c r="F27" s="37">
        <v>4394965</v>
      </c>
      <c r="G27" s="37">
        <v>3533097.79</v>
      </c>
      <c r="H27" s="38">
        <f t="shared" si="1"/>
        <v>74.210540587715244</v>
      </c>
      <c r="I27" s="38">
        <f t="shared" si="2"/>
        <v>80.389668404640318</v>
      </c>
      <c r="J27" s="39">
        <f t="shared" si="3"/>
        <v>744466.03000000026</v>
      </c>
      <c r="K27" s="38">
        <f t="shared" si="4"/>
        <v>126.69646242571663</v>
      </c>
      <c r="L27" s="2"/>
    </row>
    <row r="28">
      <c r="A28" s="60" t="s">
        <v>44</v>
      </c>
      <c r="B28" s="35"/>
      <c r="C28" s="36" t="s">
        <v>45</v>
      </c>
      <c r="D28" s="37">
        <v>515093.79999999999</v>
      </c>
      <c r="E28" s="37">
        <v>0</v>
      </c>
      <c r="F28" s="37">
        <v>0</v>
      </c>
      <c r="G28" s="37">
        <v>0</v>
      </c>
      <c r="H28" s="38"/>
      <c r="I28" s="38"/>
      <c r="J28" s="39">
        <f t="shared" si="3"/>
        <v>-515093.79999999999</v>
      </c>
      <c r="K28" s="38">
        <f t="shared" si="4"/>
        <v>0</v>
      </c>
      <c r="L28" s="2"/>
    </row>
    <row r="29" s="1" customFormat="1" ht="24">
      <c r="A29" s="60"/>
      <c r="B29" s="35">
        <v>1160</v>
      </c>
      <c r="C29" s="36" t="s">
        <v>46</v>
      </c>
      <c r="D29" s="37">
        <v>0</v>
      </c>
      <c r="E29" s="37">
        <v>1026800</v>
      </c>
      <c r="F29" s="37">
        <v>827500</v>
      </c>
      <c r="G29" s="37">
        <v>746317.20999999996</v>
      </c>
      <c r="H29" s="38">
        <f t="shared" si="1"/>
        <v>72.683795286326443</v>
      </c>
      <c r="I29" s="38">
        <f t="shared" si="2"/>
        <v>90.189390936555895</v>
      </c>
      <c r="J29" s="39">
        <f t="shared" si="3"/>
        <v>746317.20999999996</v>
      </c>
      <c r="K29" s="38"/>
      <c r="L29" s="2"/>
    </row>
    <row r="30">
      <c r="A30" s="60" t="s">
        <v>47</v>
      </c>
      <c r="B30" s="35">
        <v>1141</v>
      </c>
      <c r="C30" s="36" t="s">
        <v>48</v>
      </c>
      <c r="D30" s="37">
        <v>1640655.71</v>
      </c>
      <c r="E30" s="37">
        <v>9793148</v>
      </c>
      <c r="F30" s="37">
        <v>9063763</v>
      </c>
      <c r="G30" s="37">
        <v>6187409.54</v>
      </c>
      <c r="H30" s="38">
        <f t="shared" si="1"/>
        <v>63.1810071695026</v>
      </c>
      <c r="I30" s="38">
        <f t="shared" si="2"/>
        <v>68.265350053835263</v>
      </c>
      <c r="J30" s="39">
        <f t="shared" si="3"/>
        <v>4546753.8300000001</v>
      </c>
      <c r="K30" s="38">
        <f t="shared" si="4"/>
        <v>377.13028408623279</v>
      </c>
      <c r="L30" s="2"/>
    </row>
    <row r="31">
      <c r="A31" s="60" t="s">
        <v>49</v>
      </c>
      <c r="B31" s="35">
        <v>1142</v>
      </c>
      <c r="C31" s="36" t="s">
        <v>50</v>
      </c>
      <c r="D31" s="37">
        <v>37845.07</v>
      </c>
      <c r="E31" s="37">
        <v>134997</v>
      </c>
      <c r="F31" s="37">
        <v>134997</v>
      </c>
      <c r="G31" s="37">
        <v>19844.779999999999</v>
      </c>
      <c r="H31" s="38">
        <f t="shared" si="1"/>
        <v>14.700163707341643</v>
      </c>
      <c r="I31" s="38">
        <f t="shared" si="2"/>
        <v>14.700163707341643</v>
      </c>
      <c r="J31" s="39">
        <f t="shared" si="3"/>
        <v>-18000.290000000001</v>
      </c>
      <c r="K31" s="38">
        <f t="shared" si="4"/>
        <v>52.436896007855182</v>
      </c>
      <c r="L31" s="2"/>
    </row>
    <row r="32" ht="24">
      <c r="A32" s="49" t="s">
        <v>51</v>
      </c>
      <c r="B32" s="35">
        <v>1151</v>
      </c>
      <c r="C32" s="36" t="s">
        <v>52</v>
      </c>
      <c r="D32" s="50">
        <v>589229.97999999998</v>
      </c>
      <c r="E32" s="37">
        <v>134561</v>
      </c>
      <c r="F32" s="37">
        <v>133487</v>
      </c>
      <c r="G32" s="37">
        <v>126376.27</v>
      </c>
      <c r="H32" s="38">
        <f t="shared" si="1"/>
        <v>93.917457509976884</v>
      </c>
      <c r="I32" s="38">
        <f t="shared" si="2"/>
        <v>94.673091761744587</v>
      </c>
      <c r="J32" s="51">
        <f>G32+G33+G34-D32</f>
        <v>176976.88</v>
      </c>
      <c r="K32" s="52">
        <v>125.59999999999999</v>
      </c>
      <c r="L32" s="2"/>
    </row>
    <row r="33" s="1" customFormat="1" ht="24">
      <c r="A33" s="53"/>
      <c r="B33" s="35">
        <v>1152</v>
      </c>
      <c r="C33" s="36" t="s">
        <v>53</v>
      </c>
      <c r="D33" s="54"/>
      <c r="E33" s="37">
        <v>1141900</v>
      </c>
      <c r="F33" s="37">
        <v>840100</v>
      </c>
      <c r="G33" s="37">
        <v>286276.59999999998</v>
      </c>
      <c r="H33" s="38">
        <f t="shared" si="1"/>
        <v>25.070198791487869</v>
      </c>
      <c r="I33" s="38">
        <f t="shared" si="2"/>
        <v>34.076490893941198</v>
      </c>
      <c r="J33" s="55"/>
      <c r="K33" s="56"/>
      <c r="L33" s="2"/>
    </row>
    <row r="34" s="1" customFormat="1" ht="60">
      <c r="A34" s="61"/>
      <c r="B34" s="62">
        <v>1154</v>
      </c>
      <c r="C34" s="63" t="s">
        <v>54</v>
      </c>
      <c r="D34" s="54"/>
      <c r="E34" s="64">
        <v>353553.98999999999</v>
      </c>
      <c r="F34" s="64">
        <v>353553.98999999999</v>
      </c>
      <c r="G34" s="64">
        <v>353553.98999999999</v>
      </c>
      <c r="H34" s="65">
        <f t="shared" si="1"/>
        <v>100</v>
      </c>
      <c r="I34" s="65">
        <f t="shared" si="2"/>
        <v>100</v>
      </c>
      <c r="J34" s="66"/>
      <c r="K34" s="67"/>
      <c r="L34" s="2"/>
    </row>
    <row r="35" s="68" customFormat="1" ht="13.5">
      <c r="A35" s="45">
        <v>2000</v>
      </c>
      <c r="B35" s="46"/>
      <c r="C35" s="25" t="s">
        <v>55</v>
      </c>
      <c r="D35" s="69">
        <f t="shared" ref="D35:G35" si="5">SUM(D36:D38)</f>
        <v>0</v>
      </c>
      <c r="E35" s="69">
        <f t="shared" si="5"/>
        <v>3965700</v>
      </c>
      <c r="F35" s="69">
        <f t="shared" si="5"/>
        <v>3866000</v>
      </c>
      <c r="G35" s="69">
        <f t="shared" si="5"/>
        <v>2919615.0299999998</v>
      </c>
      <c r="H35" s="27">
        <f t="shared" si="1"/>
        <v>73.621681670323014</v>
      </c>
      <c r="I35" s="27">
        <f t="shared" si="2"/>
        <v>75.520306001034655</v>
      </c>
      <c r="J35" s="28">
        <f t="shared" ref="J35:J38" si="6">G35-D35</f>
        <v>2919615.0299999998</v>
      </c>
      <c r="K35" s="29" t="e">
        <f t="shared" si="4"/>
        <v>#DIV/0!</v>
      </c>
      <c r="L35" s="70"/>
    </row>
    <row r="36" s="1" customFormat="1">
      <c r="A36" s="60">
        <v>2010</v>
      </c>
      <c r="B36" s="35">
        <v>2010</v>
      </c>
      <c r="C36" s="36" t="s">
        <v>56</v>
      </c>
      <c r="D36" s="71">
        <v>0</v>
      </c>
      <c r="E36" s="37">
        <v>2332000</v>
      </c>
      <c r="F36" s="37">
        <v>2332000</v>
      </c>
      <c r="G36" s="37">
        <v>1627754.9099999999</v>
      </c>
      <c r="H36" s="38">
        <f t="shared" si="1"/>
        <v>69.800810891938241</v>
      </c>
      <c r="I36" s="38">
        <f t="shared" si="2"/>
        <v>69.800810891938241</v>
      </c>
      <c r="J36" s="39">
        <f t="shared" si="6"/>
        <v>1627754.9099999999</v>
      </c>
      <c r="K36" s="38"/>
      <c r="L36" s="2"/>
    </row>
    <row r="37" s="1" customFormat="1" ht="24">
      <c r="A37" s="60">
        <v>2111</v>
      </c>
      <c r="B37" s="35">
        <v>2111</v>
      </c>
      <c r="C37" s="36" t="s">
        <v>57</v>
      </c>
      <c r="D37" s="71">
        <v>0</v>
      </c>
      <c r="E37" s="37">
        <v>487000</v>
      </c>
      <c r="F37" s="37">
        <v>387300</v>
      </c>
      <c r="G37" s="37">
        <v>342004.92999999999</v>
      </c>
      <c r="H37" s="38">
        <f t="shared" si="1"/>
        <v>70.22688501026694</v>
      </c>
      <c r="I37" s="38">
        <f t="shared" si="2"/>
        <v>88.304913503743862</v>
      </c>
      <c r="J37" s="39">
        <f t="shared" si="6"/>
        <v>342004.92999999999</v>
      </c>
      <c r="K37" s="38"/>
      <c r="L37" s="2"/>
    </row>
    <row r="38" s="1" customFormat="1" ht="24">
      <c r="A38" s="72">
        <v>2144</v>
      </c>
      <c r="B38" s="62">
        <v>2144</v>
      </c>
      <c r="C38" s="36" t="s">
        <v>58</v>
      </c>
      <c r="D38" s="73">
        <v>0</v>
      </c>
      <c r="E38" s="64">
        <v>1146700</v>
      </c>
      <c r="F38" s="64">
        <v>1146700</v>
      </c>
      <c r="G38" s="64">
        <v>949855.18999999994</v>
      </c>
      <c r="H38" s="38">
        <f t="shared" si="1"/>
        <v>82.833800470916543</v>
      </c>
      <c r="I38" s="38">
        <f t="shared" si="2"/>
        <v>82.833800470916543</v>
      </c>
      <c r="J38" s="39">
        <f t="shared" si="6"/>
        <v>949855.18999999994</v>
      </c>
      <c r="K38" s="74"/>
      <c r="L38" s="2"/>
    </row>
    <row r="39" s="68" customFormat="1">
      <c r="A39" s="75">
        <v>3000</v>
      </c>
      <c r="B39" s="76"/>
      <c r="C39" s="77" t="s">
        <v>59</v>
      </c>
      <c r="D39" s="78">
        <f>SUM(D43:D48)</f>
        <v>6873352.8000000007</v>
      </c>
      <c r="E39" s="78">
        <f>SUM(E40:E48)</f>
        <v>13217827</v>
      </c>
      <c r="F39" s="78">
        <f t="shared" ref="F39:G39" si="7">SUM(F40:F48)</f>
        <v>11779597</v>
      </c>
      <c r="G39" s="78">
        <f t="shared" si="7"/>
        <v>9913708.9200000018</v>
      </c>
      <c r="H39" s="79">
        <f t="shared" si="1"/>
        <v>75.002562221460465</v>
      </c>
      <c r="I39" s="79">
        <f t="shared" si="2"/>
        <v>84.160000719888814</v>
      </c>
      <c r="J39" s="80">
        <f t="shared" si="3"/>
        <v>3040356.120000001</v>
      </c>
      <c r="K39" s="81">
        <f t="shared" si="4"/>
        <v>144.2339598805404</v>
      </c>
      <c r="L39" s="70"/>
    </row>
    <row r="40" s="68" customFormat="1" ht="24">
      <c r="A40" s="60">
        <v>3032</v>
      </c>
      <c r="B40" s="82">
        <v>3032</v>
      </c>
      <c r="C40" s="36" t="s">
        <v>60</v>
      </c>
      <c r="D40" s="37">
        <v>0</v>
      </c>
      <c r="E40" s="37">
        <v>240000</v>
      </c>
      <c r="F40" s="37">
        <v>180000</v>
      </c>
      <c r="G40" s="37">
        <v>113496.60000000001</v>
      </c>
      <c r="H40" s="38">
        <f t="shared" si="1"/>
        <v>47.29025</v>
      </c>
      <c r="I40" s="38">
        <f t="shared" si="2"/>
        <v>63.053666666666672</v>
      </c>
      <c r="J40" s="34">
        <f t="shared" si="3"/>
        <v>113496.60000000001</v>
      </c>
      <c r="K40" s="33"/>
      <c r="L40" s="70"/>
    </row>
    <row r="41" s="68" customFormat="1" ht="24">
      <c r="A41" s="60">
        <v>3035</v>
      </c>
      <c r="B41" s="82">
        <v>3035</v>
      </c>
      <c r="C41" s="36" t="s">
        <v>61</v>
      </c>
      <c r="D41" s="37">
        <v>0</v>
      </c>
      <c r="E41" s="37">
        <v>100000</v>
      </c>
      <c r="F41" s="37">
        <v>76000</v>
      </c>
      <c r="G41" s="37">
        <v>14598.879999999999</v>
      </c>
      <c r="H41" s="38">
        <f t="shared" si="1"/>
        <v>14.598879999999999</v>
      </c>
      <c r="I41" s="38">
        <f t="shared" si="2"/>
        <v>19.209052631578945</v>
      </c>
      <c r="J41" s="34">
        <f t="shared" si="3"/>
        <v>14598.879999999999</v>
      </c>
      <c r="K41" s="33"/>
      <c r="L41" s="70"/>
    </row>
    <row r="42" s="68" customFormat="1" ht="24">
      <c r="A42" s="60">
        <v>3050</v>
      </c>
      <c r="B42" s="82">
        <v>3050</v>
      </c>
      <c r="C42" s="36" t="s">
        <v>62</v>
      </c>
      <c r="D42" s="37">
        <v>0</v>
      </c>
      <c r="E42" s="37">
        <v>33800</v>
      </c>
      <c r="F42" s="37">
        <v>25200</v>
      </c>
      <c r="G42" s="37">
        <v>7945.4399999999996</v>
      </c>
      <c r="H42" s="38">
        <f t="shared" si="1"/>
        <v>23.507218934911243</v>
      </c>
      <c r="I42" s="38">
        <f t="shared" si="2"/>
        <v>31.529523809523809</v>
      </c>
      <c r="J42" s="34">
        <f t="shared" si="3"/>
        <v>7945.4399999999996</v>
      </c>
      <c r="K42" s="33"/>
      <c r="L42" s="70"/>
    </row>
    <row r="43" ht="36">
      <c r="A43" s="48" t="s">
        <v>63</v>
      </c>
      <c r="B43" s="30">
        <v>3104</v>
      </c>
      <c r="C43" s="31" t="s">
        <v>64</v>
      </c>
      <c r="D43" s="32">
        <v>5421974.0300000003</v>
      </c>
      <c r="E43" s="32">
        <v>9779727</v>
      </c>
      <c r="F43" s="32">
        <v>9028527</v>
      </c>
      <c r="G43" s="32">
        <v>7559692.2800000003</v>
      </c>
      <c r="H43" s="38">
        <f t="shared" si="1"/>
        <v>77.299624825928177</v>
      </c>
      <c r="I43" s="38">
        <f t="shared" si="2"/>
        <v>83.73118095565313</v>
      </c>
      <c r="J43" s="34">
        <f t="shared" si="3"/>
        <v>2137718.25</v>
      </c>
      <c r="K43" s="33">
        <f t="shared" si="4"/>
        <v>139.4269363551341</v>
      </c>
      <c r="L43" s="2"/>
    </row>
    <row r="44" ht="24">
      <c r="A44" s="60" t="s">
        <v>65</v>
      </c>
      <c r="B44" s="35">
        <v>3121</v>
      </c>
      <c r="C44" s="36" t="s">
        <v>66</v>
      </c>
      <c r="D44" s="37">
        <v>1007428.77</v>
      </c>
      <c r="E44" s="37">
        <v>1835300</v>
      </c>
      <c r="F44" s="37">
        <v>1506620</v>
      </c>
      <c r="G44" s="37">
        <v>1393723.3400000001</v>
      </c>
      <c r="H44" s="38">
        <f t="shared" si="1"/>
        <v>75.939810385223126</v>
      </c>
      <c r="I44" s="38">
        <f t="shared" si="2"/>
        <v>92.506626753926014</v>
      </c>
      <c r="J44" s="39">
        <f t="shared" si="3"/>
        <v>386294.57000000007</v>
      </c>
      <c r="K44" s="38">
        <f t="shared" si="4"/>
        <v>138.34460375794114</v>
      </c>
      <c r="L44" s="2"/>
    </row>
    <row r="45" s="1" customFormat="1" ht="48">
      <c r="A45" s="49">
        <v>3160</v>
      </c>
      <c r="B45" s="40">
        <v>3160</v>
      </c>
      <c r="C45" s="36" t="s">
        <v>67</v>
      </c>
      <c r="D45" s="42">
        <v>0</v>
      </c>
      <c r="E45" s="42">
        <v>145000</v>
      </c>
      <c r="F45" s="42">
        <v>144250</v>
      </c>
      <c r="G45" s="42">
        <v>141524.91</v>
      </c>
      <c r="H45" s="38">
        <f t="shared" si="1"/>
        <v>97.603386206896559</v>
      </c>
      <c r="I45" s="38">
        <f t="shared" si="2"/>
        <v>98.110856152513009</v>
      </c>
      <c r="J45" s="39">
        <f t="shared" si="3"/>
        <v>141524.91</v>
      </c>
      <c r="K45" s="38"/>
      <c r="L45" s="2"/>
    </row>
    <row r="46" s="1" customFormat="1" ht="48">
      <c r="A46" s="49">
        <v>3180</v>
      </c>
      <c r="B46" s="40">
        <v>3180</v>
      </c>
      <c r="C46" s="36" t="s">
        <v>68</v>
      </c>
      <c r="D46" s="42">
        <v>0</v>
      </c>
      <c r="E46" s="42">
        <v>160000</v>
      </c>
      <c r="F46" s="42">
        <v>120000</v>
      </c>
      <c r="G46" s="42">
        <v>90649.339999999997</v>
      </c>
      <c r="H46" s="38">
        <f t="shared" si="1"/>
        <v>56.655837499999997</v>
      </c>
      <c r="I46" s="38">
        <f t="shared" si="2"/>
        <v>75.541116666666667</v>
      </c>
      <c r="J46" s="39">
        <f t="shared" si="3"/>
        <v>90649.339999999997</v>
      </c>
      <c r="K46" s="43"/>
      <c r="L46" s="2"/>
    </row>
    <row r="47" s="1" customFormat="1" ht="36">
      <c r="A47" s="49">
        <v>3192</v>
      </c>
      <c r="B47" s="40">
        <v>3192</v>
      </c>
      <c r="C47" s="36" t="s">
        <v>69</v>
      </c>
      <c r="D47" s="42">
        <v>0</v>
      </c>
      <c r="E47" s="42">
        <v>120000</v>
      </c>
      <c r="F47" s="42">
        <v>90000</v>
      </c>
      <c r="G47" s="42">
        <v>58768.129999999997</v>
      </c>
      <c r="H47" s="38">
        <f t="shared" si="1"/>
        <v>48.973441666666666</v>
      </c>
      <c r="I47" s="38">
        <f t="shared" si="2"/>
        <v>65.297922222222212</v>
      </c>
      <c r="J47" s="39">
        <f t="shared" si="3"/>
        <v>58768.129999999997</v>
      </c>
      <c r="K47" s="43"/>
      <c r="L47" s="2"/>
    </row>
    <row r="48" ht="24">
      <c r="A48" s="49" t="s">
        <v>70</v>
      </c>
      <c r="B48" s="40">
        <v>3242</v>
      </c>
      <c r="C48" s="41" t="s">
        <v>71</v>
      </c>
      <c r="D48" s="42">
        <v>443950</v>
      </c>
      <c r="E48" s="42">
        <v>804000</v>
      </c>
      <c r="F48" s="42">
        <v>609000</v>
      </c>
      <c r="G48" s="42">
        <v>533310</v>
      </c>
      <c r="H48" s="38">
        <f t="shared" si="1"/>
        <v>66.332089552238799</v>
      </c>
      <c r="I48" s="38">
        <f t="shared" si="2"/>
        <v>87.571428571428569</v>
      </c>
      <c r="J48" s="39">
        <f t="shared" si="3"/>
        <v>89360</v>
      </c>
      <c r="K48" s="43">
        <f t="shared" si="4"/>
        <v>120.1283928370312</v>
      </c>
      <c r="L48" s="2"/>
    </row>
    <row r="49" s="68" customFormat="1" ht="13.5">
      <c r="A49" s="45">
        <v>4000</v>
      </c>
      <c r="B49" s="46"/>
      <c r="C49" s="25" t="s">
        <v>72</v>
      </c>
      <c r="D49" s="69">
        <f>SUM(D50:D54)</f>
        <v>7530084.8900000006</v>
      </c>
      <c r="E49" s="69">
        <f>SUM(E50:E54)</f>
        <v>15857111</v>
      </c>
      <c r="F49" s="69">
        <f t="shared" ref="F49:G49" si="8">SUM(F50:F54)</f>
        <v>15197711</v>
      </c>
      <c r="G49" s="69">
        <f t="shared" si="8"/>
        <v>11840349.98</v>
      </c>
      <c r="H49" s="27">
        <f t="shared" si="1"/>
        <v>74.669023758489175</v>
      </c>
      <c r="I49" s="27">
        <f t="shared" si="2"/>
        <v>77.908771788067298</v>
      </c>
      <c r="J49" s="28">
        <f t="shared" si="3"/>
        <v>4310265.0899999999</v>
      </c>
      <c r="K49" s="29">
        <f t="shared" si="4"/>
        <v>157.2405909490351</v>
      </c>
      <c r="L49" s="70"/>
    </row>
    <row r="50">
      <c r="A50" s="30" t="s">
        <v>73</v>
      </c>
      <c r="B50" s="30">
        <v>4030</v>
      </c>
      <c r="C50" s="31" t="s">
        <v>74</v>
      </c>
      <c r="D50" s="32">
        <v>2081424.48</v>
      </c>
      <c r="E50" s="32">
        <v>4324000</v>
      </c>
      <c r="F50" s="32">
        <v>4259000</v>
      </c>
      <c r="G50" s="32">
        <v>3320822.0899999999</v>
      </c>
      <c r="H50" s="33">
        <f t="shared" si="1"/>
        <v>76.799770814061048</v>
      </c>
      <c r="I50" s="33">
        <f t="shared" si="2"/>
        <v>77.971873444470532</v>
      </c>
      <c r="J50" s="34">
        <f t="shared" si="3"/>
        <v>1239397.6099999999</v>
      </c>
      <c r="K50" s="33">
        <f t="shared" si="4"/>
        <v>159.54564395245316</v>
      </c>
      <c r="L50" s="2"/>
    </row>
    <row r="51">
      <c r="A51" s="35" t="s">
        <v>75</v>
      </c>
      <c r="B51" s="35">
        <v>4040</v>
      </c>
      <c r="C51" s="36" t="s">
        <v>76</v>
      </c>
      <c r="D51" s="37">
        <v>282232.70000000001</v>
      </c>
      <c r="E51" s="37">
        <v>591200</v>
      </c>
      <c r="F51" s="37">
        <v>574900</v>
      </c>
      <c r="G51" s="37">
        <v>436400.65999999997</v>
      </c>
      <c r="H51" s="38">
        <f t="shared" si="1"/>
        <v>73.816079161028412</v>
      </c>
      <c r="I51" s="38">
        <f t="shared" si="2"/>
        <v>75.908968516263698</v>
      </c>
      <c r="J51" s="39">
        <f t="shared" si="3"/>
        <v>154167.95999999996</v>
      </c>
      <c r="K51" s="38">
        <f t="shared" si="4"/>
        <v>154.62441453453124</v>
      </c>
      <c r="L51" s="2"/>
    </row>
    <row r="52" ht="24">
      <c r="A52" s="35" t="s">
        <v>77</v>
      </c>
      <c r="B52" s="35">
        <v>4060</v>
      </c>
      <c r="C52" s="36" t="s">
        <v>78</v>
      </c>
      <c r="D52" s="37">
        <v>4404851.9000000004</v>
      </c>
      <c r="E52" s="37">
        <v>9125611</v>
      </c>
      <c r="F52" s="37">
        <v>8733111</v>
      </c>
      <c r="G52" s="37">
        <v>6747655.8399999999</v>
      </c>
      <c r="H52" s="38">
        <f t="shared" si="1"/>
        <v>73.941962242309032</v>
      </c>
      <c r="I52" s="38">
        <f t="shared" si="2"/>
        <v>77.26520182784806</v>
      </c>
      <c r="J52" s="39">
        <f t="shared" si="3"/>
        <v>2342803.9399999995</v>
      </c>
      <c r="K52" s="38">
        <f t="shared" si="4"/>
        <v>153.18689466040843</v>
      </c>
      <c r="L52" s="2"/>
    </row>
    <row r="53" ht="24">
      <c r="A53" s="35" t="s">
        <v>79</v>
      </c>
      <c r="B53" s="35">
        <v>4081</v>
      </c>
      <c r="C53" s="36" t="s">
        <v>80</v>
      </c>
      <c r="D53" s="37">
        <v>520837.35999999999</v>
      </c>
      <c r="E53" s="37">
        <v>951300</v>
      </c>
      <c r="F53" s="37">
        <v>828700</v>
      </c>
      <c r="G53" s="37">
        <v>717671.14000000001</v>
      </c>
      <c r="H53" s="38">
        <f t="shared" si="1"/>
        <v>75.441095343214542</v>
      </c>
      <c r="I53" s="38">
        <f t="shared" si="2"/>
        <v>86.602044165560528</v>
      </c>
      <c r="J53" s="39">
        <f t="shared" si="3"/>
        <v>196833.78000000003</v>
      </c>
      <c r="K53" s="38">
        <f t="shared" si="4"/>
        <v>137.79179358408544</v>
      </c>
      <c r="L53" s="2"/>
    </row>
    <row r="54" ht="13.5">
      <c r="A54" s="40" t="s">
        <v>81</v>
      </c>
      <c r="B54" s="40">
        <v>4082</v>
      </c>
      <c r="C54" s="41" t="s">
        <v>82</v>
      </c>
      <c r="D54" s="42">
        <v>240738.45000000001</v>
      </c>
      <c r="E54" s="42">
        <v>865000</v>
      </c>
      <c r="F54" s="42">
        <v>802000</v>
      </c>
      <c r="G54" s="42">
        <v>617800.25</v>
      </c>
      <c r="H54" s="43">
        <f t="shared" si="1"/>
        <v>71.421994219653186</v>
      </c>
      <c r="I54" s="43">
        <f t="shared" si="2"/>
        <v>77.032450124688282</v>
      </c>
      <c r="J54" s="44">
        <f t="shared" si="3"/>
        <v>377061.79999999999</v>
      </c>
      <c r="K54" s="43">
        <f t="shared" si="4"/>
        <v>256.62716113691022</v>
      </c>
      <c r="L54" s="2"/>
    </row>
    <row r="55" s="68" customFormat="1" ht="13.5">
      <c r="A55" s="45">
        <v>5000</v>
      </c>
      <c r="B55" s="46"/>
      <c r="C55" s="25" t="s">
        <v>83</v>
      </c>
      <c r="D55" s="69">
        <f>SUM(D56:D58)</f>
        <v>1246883.28</v>
      </c>
      <c r="E55" s="69">
        <f>SUM(E56:E58)</f>
        <v>2499897</v>
      </c>
      <c r="F55" s="69">
        <f t="shared" ref="F55:G55" si="9">SUM(F56:F58)</f>
        <v>2244724</v>
      </c>
      <c r="G55" s="69">
        <f t="shared" si="9"/>
        <v>1451768.3299999998</v>
      </c>
      <c r="H55" s="27">
        <f t="shared" si="1"/>
        <v>58.073125812783474</v>
      </c>
      <c r="I55" s="27">
        <f t="shared" si="2"/>
        <v>64.674691855212487</v>
      </c>
      <c r="J55" s="28">
        <f t="shared" si="3"/>
        <v>204885.04999999981</v>
      </c>
      <c r="K55" s="29">
        <f t="shared" si="4"/>
        <v>116.4317745924061</v>
      </c>
      <c r="L55" s="70"/>
    </row>
    <row r="56" ht="24">
      <c r="A56" s="30" t="s">
        <v>84</v>
      </c>
      <c r="B56" s="30">
        <v>5011</v>
      </c>
      <c r="C56" s="31" t="s">
        <v>85</v>
      </c>
      <c r="D56" s="32">
        <v>45505.599999999999</v>
      </c>
      <c r="E56" s="32">
        <v>90250</v>
      </c>
      <c r="F56" s="32">
        <v>79750</v>
      </c>
      <c r="G56" s="32">
        <v>56829.5</v>
      </c>
      <c r="H56" s="33">
        <f t="shared" si="1"/>
        <v>62.968975069252075</v>
      </c>
      <c r="I56" s="33">
        <f t="shared" si="2"/>
        <v>71.259561128526656</v>
      </c>
      <c r="J56" s="34">
        <f t="shared" si="3"/>
        <v>11323.900000000001</v>
      </c>
      <c r="K56" s="33">
        <f t="shared" si="4"/>
        <v>124.8846295840512</v>
      </c>
      <c r="L56" s="2"/>
    </row>
    <row r="57" ht="24">
      <c r="A57" s="35" t="s">
        <v>86</v>
      </c>
      <c r="B57" s="35">
        <v>5012</v>
      </c>
      <c r="C57" s="36" t="s">
        <v>87</v>
      </c>
      <c r="D57" s="37">
        <v>22813</v>
      </c>
      <c r="E57" s="37">
        <v>72200</v>
      </c>
      <c r="F57" s="37">
        <v>61100</v>
      </c>
      <c r="G57" s="37">
        <v>14780.700000000001</v>
      </c>
      <c r="H57" s="38">
        <f t="shared" si="1"/>
        <v>20.471883656509696</v>
      </c>
      <c r="I57" s="38">
        <f t="shared" si="2"/>
        <v>24.190998363338789</v>
      </c>
      <c r="J57" s="39">
        <f t="shared" si="3"/>
        <v>-8032.2999999999993</v>
      </c>
      <c r="K57" s="38">
        <f t="shared" si="4"/>
        <v>64.790689519133821</v>
      </c>
      <c r="L57" s="2"/>
    </row>
    <row r="58" ht="24">
      <c r="A58" s="40" t="s">
        <v>88</v>
      </c>
      <c r="B58" s="40">
        <v>5031</v>
      </c>
      <c r="C58" s="41" t="s">
        <v>89</v>
      </c>
      <c r="D58" s="42">
        <v>1178564.6799999999</v>
      </c>
      <c r="E58" s="42">
        <v>2337447</v>
      </c>
      <c r="F58" s="42">
        <v>2103874</v>
      </c>
      <c r="G58" s="42">
        <v>1380158.1299999999</v>
      </c>
      <c r="H58" s="43">
        <f t="shared" si="1"/>
        <v>59.045536861370543</v>
      </c>
      <c r="I58" s="43">
        <f t="shared" si="2"/>
        <v>65.600797861468891</v>
      </c>
      <c r="J58" s="44">
        <f t="shared" si="3"/>
        <v>201593.44999999995</v>
      </c>
      <c r="K58" s="43">
        <f t="shared" si="4"/>
        <v>117.10499673212674</v>
      </c>
      <c r="L58" s="2"/>
    </row>
    <row r="59" s="68" customFormat="1" ht="13.5">
      <c r="A59" s="45">
        <v>6000</v>
      </c>
      <c r="B59" s="46"/>
      <c r="C59" s="25" t="s">
        <v>90</v>
      </c>
      <c r="D59" s="69">
        <f>SUM(D60:D65)</f>
        <v>7065633.9299999997</v>
      </c>
      <c r="E59" s="69">
        <f>SUM(E60:E64)</f>
        <v>10214326.98</v>
      </c>
      <c r="F59" s="69">
        <f t="shared" ref="F59:G59" si="10">SUM(F60:F64)</f>
        <v>8719397.9800000004</v>
      </c>
      <c r="G59" s="69">
        <f t="shared" si="10"/>
        <v>7910425.54</v>
      </c>
      <c r="H59" s="27">
        <f t="shared" si="1"/>
        <v>77.444412691006292</v>
      </c>
      <c r="I59" s="27">
        <f t="shared" si="2"/>
        <v>90.722152586043563</v>
      </c>
      <c r="J59" s="28">
        <f t="shared" si="3"/>
        <v>844791.61000000034</v>
      </c>
      <c r="K59" s="29">
        <f t="shared" si="4"/>
        <v>111.95634557874696</v>
      </c>
      <c r="L59" s="70"/>
    </row>
    <row r="60" ht="24">
      <c r="A60" s="30" t="s">
        <v>91</v>
      </c>
      <c r="B60" s="30">
        <v>6016</v>
      </c>
      <c r="C60" s="31" t="s">
        <v>92</v>
      </c>
      <c r="D60" s="32">
        <v>0</v>
      </c>
      <c r="E60" s="32">
        <v>3037</v>
      </c>
      <c r="F60" s="32">
        <v>0</v>
      </c>
      <c r="G60" s="32">
        <v>0</v>
      </c>
      <c r="H60" s="33">
        <f t="shared" si="1"/>
        <v>0</v>
      </c>
      <c r="I60" s="33"/>
      <c r="J60" s="34">
        <f t="shared" si="3"/>
        <v>0</v>
      </c>
      <c r="K60" s="38"/>
      <c r="L60" s="2"/>
    </row>
    <row r="61" ht="36">
      <c r="A61" s="35" t="s">
        <v>93</v>
      </c>
      <c r="B61" s="35">
        <v>6020</v>
      </c>
      <c r="C61" s="36" t="s">
        <v>94</v>
      </c>
      <c r="D61" s="37">
        <v>4739982.5999999996</v>
      </c>
      <c r="E61" s="37">
        <v>6086600</v>
      </c>
      <c r="F61" s="37">
        <v>5527000</v>
      </c>
      <c r="G61" s="37">
        <v>5368424.7699999996</v>
      </c>
      <c r="H61" s="38">
        <f t="shared" si="1"/>
        <v>88.200715834784603</v>
      </c>
      <c r="I61" s="38">
        <f t="shared" si="2"/>
        <v>97.130898679211143</v>
      </c>
      <c r="J61" s="39">
        <f t="shared" si="3"/>
        <v>628442.16999999993</v>
      </c>
      <c r="K61" s="38">
        <f t="shared" si="4"/>
        <v>113.2583222984827</v>
      </c>
      <c r="L61" s="2"/>
    </row>
    <row r="62">
      <c r="A62" s="35" t="s">
        <v>95</v>
      </c>
      <c r="B62" s="35">
        <v>6030</v>
      </c>
      <c r="C62" s="36" t="s">
        <v>96</v>
      </c>
      <c r="D62" s="37">
        <v>1269313.1100000001</v>
      </c>
      <c r="E62" s="37">
        <v>2883189.98</v>
      </c>
      <c r="F62" s="37">
        <v>2228197.98</v>
      </c>
      <c r="G62" s="37">
        <v>1809476.79</v>
      </c>
      <c r="H62" s="38">
        <f t="shared" si="1"/>
        <v>62.759540736195262</v>
      </c>
      <c r="I62" s="38">
        <f t="shared" si="2"/>
        <v>81.208079633929117</v>
      </c>
      <c r="J62" s="39">
        <f t="shared" si="3"/>
        <v>540163.67999999993</v>
      </c>
      <c r="K62" s="38">
        <f t="shared" si="4"/>
        <v>142.55558977091161</v>
      </c>
      <c r="L62" s="2"/>
    </row>
    <row r="63">
      <c r="A63" s="35" t="s">
        <v>97</v>
      </c>
      <c r="B63" s="35">
        <v>6040</v>
      </c>
      <c r="C63" s="36" t="s">
        <v>98</v>
      </c>
      <c r="D63" s="37">
        <v>150183.63</v>
      </c>
      <c r="E63" s="37">
        <v>291500</v>
      </c>
      <c r="F63" s="37">
        <v>254200</v>
      </c>
      <c r="G63" s="37">
        <v>87368.110000000001</v>
      </c>
      <c r="H63" s="38">
        <f t="shared" si="1"/>
        <v>29.971907375643227</v>
      </c>
      <c r="I63" s="38">
        <f t="shared" si="2"/>
        <v>34.36983084185681</v>
      </c>
      <c r="J63" s="39">
        <f t="shared" si="3"/>
        <v>-62815.520000000004</v>
      </c>
      <c r="K63" s="38"/>
      <c r="L63" s="2"/>
    </row>
    <row r="64" ht="60">
      <c r="A64" s="35" t="s">
        <v>99</v>
      </c>
      <c r="B64" s="35">
        <v>6071</v>
      </c>
      <c r="C64" s="36" t="s">
        <v>100</v>
      </c>
      <c r="D64" s="37">
        <v>906154.58999999997</v>
      </c>
      <c r="E64" s="37">
        <v>950000</v>
      </c>
      <c r="F64" s="37">
        <v>710000</v>
      </c>
      <c r="G64" s="37">
        <v>645155.87</v>
      </c>
      <c r="H64" s="38">
        <f t="shared" si="1"/>
        <v>67.911144210526317</v>
      </c>
      <c r="I64" s="38">
        <f t="shared" si="2"/>
        <v>90.867023943661977</v>
      </c>
      <c r="J64" s="39">
        <f t="shared" si="3"/>
        <v>-260998.71999999997</v>
      </c>
      <c r="K64" s="38">
        <f t="shared" si="4"/>
        <v>71.197108873001454</v>
      </c>
      <c r="L64" s="2"/>
    </row>
    <row r="65" ht="26.25" hidden="1">
      <c r="A65" s="40" t="s">
        <v>101</v>
      </c>
      <c r="B65" s="40">
        <v>6090</v>
      </c>
      <c r="C65" s="41" t="s">
        <v>102</v>
      </c>
      <c r="D65" s="42">
        <v>0</v>
      </c>
      <c r="E65" s="42">
        <v>0</v>
      </c>
      <c r="F65" s="42">
        <v>0</v>
      </c>
      <c r="G65" s="42">
        <v>0</v>
      </c>
      <c r="H65" s="43" t="e">
        <f t="shared" si="1"/>
        <v>#DIV/0!</v>
      </c>
      <c r="I65" s="43" t="e">
        <f t="shared" si="2"/>
        <v>#DIV/0!</v>
      </c>
      <c r="J65" s="44">
        <f t="shared" si="3"/>
        <v>0</v>
      </c>
      <c r="K65" s="43"/>
      <c r="L65" s="2"/>
    </row>
    <row r="66" s="68" customFormat="1" ht="13.5">
      <c r="A66" s="45">
        <v>7000</v>
      </c>
      <c r="B66" s="46"/>
      <c r="C66" s="25" t="s">
        <v>103</v>
      </c>
      <c r="D66" s="69">
        <f>SUM(D67:D73)</f>
        <v>1015685.0700000001</v>
      </c>
      <c r="E66" s="69">
        <f>SUM(E67:E73)</f>
        <v>3158664</v>
      </c>
      <c r="F66" s="69">
        <f t="shared" ref="F66:G66" si="11">SUM(F67:F73)</f>
        <v>3043664</v>
      </c>
      <c r="G66" s="69">
        <f t="shared" si="11"/>
        <v>884473.36999999988</v>
      </c>
      <c r="H66" s="27">
        <f t="shared" si="1"/>
        <v>28.00150221739317</v>
      </c>
      <c r="I66" s="27">
        <f t="shared" si="2"/>
        <v>29.059494411998166</v>
      </c>
      <c r="J66" s="28">
        <f t="shared" si="3"/>
        <v>-131211.70000000019</v>
      </c>
      <c r="K66" s="29">
        <f t="shared" si="4"/>
        <v>87.081458231930085</v>
      </c>
      <c r="L66" s="70"/>
    </row>
    <row r="67">
      <c r="A67" s="30" t="s">
        <v>104</v>
      </c>
      <c r="B67" s="30">
        <v>7110</v>
      </c>
      <c r="C67" s="31" t="s">
        <v>105</v>
      </c>
      <c r="D67" s="32">
        <v>0</v>
      </c>
      <c r="E67" s="32">
        <v>0</v>
      </c>
      <c r="F67" s="32">
        <v>0</v>
      </c>
      <c r="G67" s="32">
        <v>0</v>
      </c>
      <c r="H67" s="33" t="e">
        <f t="shared" si="1"/>
        <v>#DIV/0!</v>
      </c>
      <c r="I67" s="33" t="e">
        <f t="shared" si="2"/>
        <v>#DIV/0!</v>
      </c>
      <c r="J67" s="34">
        <f t="shared" si="3"/>
        <v>0</v>
      </c>
      <c r="K67" s="33"/>
      <c r="L67" s="2"/>
    </row>
    <row r="68" ht="25.5">
      <c r="A68" s="48">
        <v>7350</v>
      </c>
      <c r="B68" s="83">
        <v>7350</v>
      </c>
      <c r="C68" s="31" t="s">
        <v>106</v>
      </c>
      <c r="D68" s="32">
        <v>0</v>
      </c>
      <c r="E68" s="32">
        <v>323629</v>
      </c>
      <c r="F68" s="32">
        <v>323629</v>
      </c>
      <c r="G68" s="32">
        <v>246828.92999999999</v>
      </c>
      <c r="H68" s="33">
        <f t="shared" si="1"/>
        <v>76.269101347530651</v>
      </c>
      <c r="I68" s="33">
        <f t="shared" si="2"/>
        <v>76.269101347530651</v>
      </c>
      <c r="J68" s="34">
        <f t="shared" si="3"/>
        <v>246828.92999999999</v>
      </c>
      <c r="K68" s="33"/>
      <c r="L68" s="2"/>
    </row>
    <row r="69">
      <c r="A69" s="35" t="s">
        <v>107</v>
      </c>
      <c r="B69" s="35">
        <v>7412</v>
      </c>
      <c r="C69" s="36" t="s">
        <v>108</v>
      </c>
      <c r="D69" s="37">
        <v>78960</v>
      </c>
      <c r="E69" s="37">
        <v>200000</v>
      </c>
      <c r="F69" s="37">
        <v>120000</v>
      </c>
      <c r="G69" s="37">
        <v>104968</v>
      </c>
      <c r="H69" s="38">
        <f t="shared" si="1"/>
        <v>52.483999999999995</v>
      </c>
      <c r="I69" s="38">
        <f t="shared" si="2"/>
        <v>87.473333333333329</v>
      </c>
      <c r="J69" s="39">
        <f t="shared" si="3"/>
        <v>26008</v>
      </c>
      <c r="K69" s="38">
        <f t="shared" si="4"/>
        <v>132.93819655521784</v>
      </c>
      <c r="L69" s="2"/>
    </row>
    <row r="70" ht="25.5">
      <c r="A70" s="35" t="s">
        <v>109</v>
      </c>
      <c r="B70" s="35">
        <v>7442</v>
      </c>
      <c r="C70" s="36" t="s">
        <v>110</v>
      </c>
      <c r="D70" s="37">
        <v>896866.67000000004</v>
      </c>
      <c r="E70" s="37">
        <v>1734235</v>
      </c>
      <c r="F70" s="37">
        <v>1704235</v>
      </c>
      <c r="G70" s="37">
        <v>524676.43999999994</v>
      </c>
      <c r="H70" s="38">
        <f t="shared" si="1"/>
        <v>30.254056687819119</v>
      </c>
      <c r="I70" s="38">
        <f t="shared" si="2"/>
        <v>30.78662508398196</v>
      </c>
      <c r="J70" s="39">
        <f t="shared" si="3"/>
        <v>-372190.2300000001</v>
      </c>
      <c r="K70" s="38">
        <f t="shared" si="4"/>
        <v>58.501052335906287</v>
      </c>
      <c r="L70" s="2"/>
    </row>
    <row r="71" s="1" customFormat="1" ht="38.25">
      <c r="A71" s="60">
        <v>7540</v>
      </c>
      <c r="B71" s="35">
        <v>7540</v>
      </c>
      <c r="C71" s="36" t="s">
        <v>111</v>
      </c>
      <c r="D71" s="37"/>
      <c r="E71" s="37">
        <v>820800</v>
      </c>
      <c r="F71" s="37">
        <v>820800</v>
      </c>
      <c r="G71" s="37">
        <v>0</v>
      </c>
      <c r="H71" s="38">
        <f t="shared" si="1"/>
        <v>0</v>
      </c>
      <c r="I71" s="38">
        <f t="shared" si="2"/>
        <v>0</v>
      </c>
      <c r="J71" s="39"/>
      <c r="K71" s="38"/>
      <c r="L71" s="2"/>
    </row>
    <row r="72">
      <c r="A72" s="35" t="s">
        <v>112</v>
      </c>
      <c r="B72" s="35">
        <v>7640</v>
      </c>
      <c r="C72" s="36" t="s">
        <v>113</v>
      </c>
      <c r="D72" s="37">
        <v>12000</v>
      </c>
      <c r="E72" s="37">
        <v>50000</v>
      </c>
      <c r="F72" s="37">
        <v>45000</v>
      </c>
      <c r="G72" s="37">
        <v>0</v>
      </c>
      <c r="H72" s="38">
        <f t="shared" si="1"/>
        <v>0</v>
      </c>
      <c r="I72" s="38">
        <f t="shared" si="2"/>
        <v>0</v>
      </c>
      <c r="J72" s="39">
        <f t="shared" si="3"/>
        <v>-12000</v>
      </c>
      <c r="K72" s="38"/>
      <c r="L72" s="2"/>
    </row>
    <row r="73" ht="26.25">
      <c r="A73" s="40" t="s">
        <v>114</v>
      </c>
      <c r="B73" s="40">
        <v>7680</v>
      </c>
      <c r="C73" s="41" t="s">
        <v>115</v>
      </c>
      <c r="D73" s="42">
        <v>27858.400000000001</v>
      </c>
      <c r="E73" s="42">
        <v>30000</v>
      </c>
      <c r="F73" s="42">
        <v>30000</v>
      </c>
      <c r="G73" s="42">
        <v>8000</v>
      </c>
      <c r="H73" s="43">
        <f t="shared" si="1"/>
        <v>26.666666666666668</v>
      </c>
      <c r="I73" s="43">
        <f t="shared" si="2"/>
        <v>26.666666666666668</v>
      </c>
      <c r="J73" s="44">
        <f t="shared" si="3"/>
        <v>-19858.400000000001</v>
      </c>
      <c r="K73" s="43">
        <f t="shared" si="4"/>
        <v>28.716652786951151</v>
      </c>
      <c r="L73" s="2"/>
    </row>
    <row r="74" s="68" customFormat="1" ht="13.5">
      <c r="A74" s="45">
        <v>8000</v>
      </c>
      <c r="B74" s="46"/>
      <c r="C74" s="25" t="s">
        <v>116</v>
      </c>
      <c r="D74" s="69">
        <f>SUM(D75:D79)</f>
        <v>1939812.71</v>
      </c>
      <c r="E74" s="69">
        <f>SUM(E75:E79)</f>
        <v>3395456</v>
      </c>
      <c r="F74" s="69">
        <f t="shared" ref="F74:G74" si="12">SUM(F75:F79)</f>
        <v>2987756</v>
      </c>
      <c r="G74" s="69">
        <f t="shared" si="12"/>
        <v>2489485.9700000002</v>
      </c>
      <c r="H74" s="27">
        <f t="shared" si="1"/>
        <v>73.318163156877901</v>
      </c>
      <c r="I74" s="27">
        <f t="shared" si="2"/>
        <v>83.322934336003357</v>
      </c>
      <c r="J74" s="28">
        <f t="shared" si="3"/>
        <v>549673.26000000024</v>
      </c>
      <c r="K74" s="29">
        <f t="shared" si="4"/>
        <v>128.3364088278399</v>
      </c>
      <c r="L74" s="70"/>
    </row>
    <row r="75" ht="25.5">
      <c r="A75" s="30" t="s">
        <v>117</v>
      </c>
      <c r="B75" s="30">
        <v>8110</v>
      </c>
      <c r="C75" s="31" t="s">
        <v>118</v>
      </c>
      <c r="D75" s="32">
        <v>19886.57</v>
      </c>
      <c r="E75" s="32">
        <v>95000</v>
      </c>
      <c r="F75" s="32">
        <v>95000</v>
      </c>
      <c r="G75" s="32">
        <v>49350</v>
      </c>
      <c r="H75" s="33">
        <f t="shared" si="1"/>
        <v>51.94736842105263</v>
      </c>
      <c r="I75" s="33">
        <f t="shared" si="2"/>
        <v>51.94736842105263</v>
      </c>
      <c r="J75" s="34">
        <f t="shared" si="3"/>
        <v>29463.43</v>
      </c>
      <c r="K75" s="38"/>
      <c r="L75" s="2"/>
    </row>
    <row r="76">
      <c r="A76" s="35" t="s">
        <v>119</v>
      </c>
      <c r="B76" s="35">
        <v>8130</v>
      </c>
      <c r="C76" s="36" t="s">
        <v>120</v>
      </c>
      <c r="D76" s="37">
        <v>1919926.1399999999</v>
      </c>
      <c r="E76" s="37">
        <v>3047300</v>
      </c>
      <c r="F76" s="37">
        <v>2639600</v>
      </c>
      <c r="G76" s="37">
        <v>2363989.02</v>
      </c>
      <c r="H76" s="38">
        <f t="shared" si="1"/>
        <v>77.576511009746326</v>
      </c>
      <c r="I76" s="38">
        <f t="shared" si="2"/>
        <v>89.558608122442791</v>
      </c>
      <c r="J76" s="34">
        <f t="shared" si="3"/>
        <v>444062.88000000012</v>
      </c>
      <c r="K76" s="38">
        <f t="shared" si="4"/>
        <v>123.12916475005649</v>
      </c>
      <c r="L76" s="2"/>
    </row>
    <row r="77" s="1" customFormat="1">
      <c r="A77" s="49">
        <v>8230</v>
      </c>
      <c r="B77" s="40">
        <v>8230</v>
      </c>
      <c r="C77" s="36" t="s">
        <v>121</v>
      </c>
      <c r="D77" s="42">
        <v>0</v>
      </c>
      <c r="E77" s="42">
        <v>78156</v>
      </c>
      <c r="F77" s="42">
        <v>78156</v>
      </c>
      <c r="G77" s="42">
        <v>76146.949999999997</v>
      </c>
      <c r="H77" s="43">
        <f t="shared" ref="H77:H128" si="13">G77/E77*100</f>
        <v>97.429435999795274</v>
      </c>
      <c r="I77" s="43">
        <f t="shared" ref="I77:I99" si="14">G77/F77*100</f>
        <v>97.429435999795274</v>
      </c>
      <c r="J77" s="34">
        <f t="shared" ref="J77:J128" si="15">G77-D77</f>
        <v>76146.949999999997</v>
      </c>
      <c r="K77" s="38"/>
      <c r="L77" s="2"/>
    </row>
    <row r="78" s="1" customFormat="1" ht="25.5">
      <c r="A78" s="49">
        <v>8330</v>
      </c>
      <c r="B78" s="40">
        <v>8330</v>
      </c>
      <c r="C78" s="36" t="s">
        <v>122</v>
      </c>
      <c r="D78" s="42">
        <v>0</v>
      </c>
      <c r="E78" s="42">
        <v>0</v>
      </c>
      <c r="F78" s="42">
        <v>0</v>
      </c>
      <c r="G78" s="42">
        <v>0</v>
      </c>
      <c r="H78" s="43" t="e">
        <f t="shared" si="13"/>
        <v>#DIV/0!</v>
      </c>
      <c r="I78" s="43" t="e">
        <f t="shared" si="14"/>
        <v>#DIV/0!</v>
      </c>
      <c r="J78" s="34">
        <f t="shared" si="15"/>
        <v>0</v>
      </c>
      <c r="K78" s="38"/>
      <c r="L78" s="2"/>
    </row>
    <row r="79" ht="13.5">
      <c r="A79" s="40" t="s">
        <v>123</v>
      </c>
      <c r="B79" s="40">
        <v>8710</v>
      </c>
      <c r="C79" s="41" t="s">
        <v>124</v>
      </c>
      <c r="D79" s="42">
        <v>0</v>
      </c>
      <c r="E79" s="42">
        <v>175000</v>
      </c>
      <c r="F79" s="42">
        <v>175000</v>
      </c>
      <c r="G79" s="42">
        <v>0</v>
      </c>
      <c r="H79" s="43">
        <f t="shared" si="13"/>
        <v>0</v>
      </c>
      <c r="I79" s="43">
        <f t="shared" si="14"/>
        <v>0</v>
      </c>
      <c r="J79" s="34">
        <f t="shared" si="15"/>
        <v>0</v>
      </c>
      <c r="K79" s="38"/>
      <c r="L79" s="2"/>
    </row>
    <row r="80" s="68" customFormat="1" ht="13.5">
      <c r="A80" s="45">
        <v>9000</v>
      </c>
      <c r="B80" s="46"/>
      <c r="C80" s="25" t="s">
        <v>125</v>
      </c>
      <c r="D80" s="69">
        <f>SUM(D81:D84)</f>
        <v>12699622.6</v>
      </c>
      <c r="E80" s="69">
        <f t="shared" ref="E80:G80" si="16">SUM(E81:E84)</f>
        <v>3440957.46</v>
      </c>
      <c r="F80" s="69">
        <f t="shared" si="16"/>
        <v>2803457.46</v>
      </c>
      <c r="G80" s="69">
        <f t="shared" si="16"/>
        <v>2768457.46</v>
      </c>
      <c r="H80" s="27">
        <f t="shared" si="13"/>
        <v>80.456021098267229</v>
      </c>
      <c r="I80" s="27">
        <f t="shared" si="14"/>
        <v>98.751541605343292</v>
      </c>
      <c r="J80" s="28">
        <f t="shared" si="15"/>
        <v>-9931165.1400000006</v>
      </c>
      <c r="K80" s="29">
        <f t="shared" ref="K77:K128" si="17">G80/D80*100</f>
        <v>21.799525444165564</v>
      </c>
      <c r="L80" s="70"/>
    </row>
    <row r="81" ht="38.25">
      <c r="A81" s="30" t="s">
        <v>126</v>
      </c>
      <c r="B81" s="30">
        <v>9410</v>
      </c>
      <c r="C81" s="31" t="s">
        <v>127</v>
      </c>
      <c r="D81" s="32">
        <v>4634500</v>
      </c>
      <c r="E81" s="32">
        <v>0</v>
      </c>
      <c r="F81" s="32">
        <v>0</v>
      </c>
      <c r="G81" s="32">
        <v>0</v>
      </c>
      <c r="H81" s="33"/>
      <c r="I81" s="33"/>
      <c r="J81" s="34">
        <f t="shared" si="15"/>
        <v>-4634500</v>
      </c>
      <c r="K81" s="33">
        <f t="shared" si="17"/>
        <v>0</v>
      </c>
      <c r="L81" s="2"/>
    </row>
    <row r="82" s="1" customFormat="1" ht="38.25">
      <c r="A82" s="48">
        <v>9430</v>
      </c>
      <c r="B82" s="30">
        <v>9430</v>
      </c>
      <c r="C82" s="31" t="s">
        <v>128</v>
      </c>
      <c r="D82" s="32">
        <v>439800</v>
      </c>
      <c r="E82" s="32"/>
      <c r="F82" s="32"/>
      <c r="G82" s="32"/>
      <c r="H82" s="38" t="e">
        <f t="shared" si="13"/>
        <v>#DIV/0!</v>
      </c>
      <c r="I82" s="38" t="e">
        <f t="shared" si="14"/>
        <v>#DIV/0!</v>
      </c>
      <c r="J82" s="39">
        <f t="shared" si="15"/>
        <v>-439800</v>
      </c>
      <c r="K82" s="38">
        <f t="shared" si="17"/>
        <v>0</v>
      </c>
      <c r="L82" s="2"/>
    </row>
    <row r="83">
      <c r="A83" s="35" t="s">
        <v>129</v>
      </c>
      <c r="B83" s="35">
        <v>9770</v>
      </c>
      <c r="C83" s="36" t="s">
        <v>130</v>
      </c>
      <c r="D83" s="37">
        <v>7505322.5999999996</v>
      </c>
      <c r="E83" s="37">
        <v>3290957.46</v>
      </c>
      <c r="F83" s="37">
        <v>2653457.46</v>
      </c>
      <c r="G83" s="37">
        <v>2618457.46</v>
      </c>
      <c r="H83" s="38">
        <f t="shared" si="13"/>
        <v>79.565217473215228</v>
      </c>
      <c r="I83" s="38">
        <f t="shared" si="14"/>
        <v>98.680966228868812</v>
      </c>
      <c r="J83" s="39">
        <f t="shared" si="15"/>
        <v>-4886865.1399999997</v>
      </c>
      <c r="K83" s="38">
        <f t="shared" si="17"/>
        <v>34.888006812658531</v>
      </c>
      <c r="L83" s="2"/>
    </row>
    <row r="84" s="1" customFormat="1" ht="39">
      <c r="A84" s="72">
        <v>9800</v>
      </c>
      <c r="B84" s="62">
        <v>9800</v>
      </c>
      <c r="C84" s="31" t="s">
        <v>131</v>
      </c>
      <c r="D84" s="64">
        <v>120000</v>
      </c>
      <c r="E84" s="64">
        <v>150000</v>
      </c>
      <c r="F84" s="64">
        <v>150000</v>
      </c>
      <c r="G84" s="64">
        <v>150000</v>
      </c>
      <c r="H84" s="65">
        <f t="shared" si="13"/>
        <v>100</v>
      </c>
      <c r="I84" s="65">
        <f t="shared" si="14"/>
        <v>100</v>
      </c>
      <c r="J84" s="39">
        <f t="shared" si="15"/>
        <v>30000</v>
      </c>
      <c r="K84" s="38"/>
      <c r="L84" s="2"/>
    </row>
    <row r="85" ht="16.5">
      <c r="A85" s="84" t="s">
        <v>132</v>
      </c>
      <c r="B85" s="85"/>
      <c r="C85" s="86" t="s">
        <v>133</v>
      </c>
      <c r="D85" s="87">
        <f>D13+D17+D39+D49+D55+D59+D66+D74+D80</f>
        <v>120883066.34999998</v>
      </c>
      <c r="E85" s="87">
        <f>E13+E17+E39+E49+E55+E59+E66+E74+E80+E35</f>
        <v>228939418.27000001</v>
      </c>
      <c r="F85" s="88">
        <f>F13+F17+F39+F49+F55+F59+F66+F74+F80+F35</f>
        <v>194313725.25</v>
      </c>
      <c r="G85" s="87">
        <f>G13+G17+G39+G49+G55+G59+G66+G74+G80+G35</f>
        <v>159724439.15000001</v>
      </c>
      <c r="H85" s="89">
        <f t="shared" si="13"/>
        <v>69.767120208905567</v>
      </c>
      <c r="I85" s="89">
        <f t="shared" si="14"/>
        <v>82.199257383646923</v>
      </c>
      <c r="J85" s="90">
        <f t="shared" si="15"/>
        <v>38841372.800000027</v>
      </c>
      <c r="K85" s="91">
        <f t="shared" si="17"/>
        <v>132.13135964597413</v>
      </c>
      <c r="L85" s="2"/>
    </row>
    <row r="86" s="1" customFormat="1" ht="15">
      <c r="A86" s="92"/>
      <c r="B86" s="93"/>
      <c r="C86" s="94" t="s">
        <v>134</v>
      </c>
      <c r="D86" s="95"/>
      <c r="E86" s="95"/>
      <c r="F86" s="95"/>
      <c r="G86" s="95"/>
      <c r="H86" s="96"/>
      <c r="I86" s="96"/>
      <c r="J86" s="97"/>
      <c r="K86" s="98"/>
      <c r="L86" s="2"/>
    </row>
    <row r="87" s="1" customFormat="1" ht="26.25">
      <c r="A87" s="99">
        <v>8831</v>
      </c>
      <c r="B87" s="100">
        <v>8831</v>
      </c>
      <c r="C87" s="101" t="s">
        <v>135</v>
      </c>
      <c r="D87" s="102"/>
      <c r="E87" s="102">
        <v>202500</v>
      </c>
      <c r="F87" s="102">
        <v>151875</v>
      </c>
      <c r="G87" s="102">
        <v>151875</v>
      </c>
      <c r="H87" s="103">
        <f t="shared" si="13"/>
        <v>75</v>
      </c>
      <c r="I87" s="103"/>
      <c r="J87" s="104">
        <f t="shared" si="15"/>
        <v>151875</v>
      </c>
      <c r="K87" s="105"/>
      <c r="L87" s="2"/>
    </row>
    <row r="88" s="1" customFormat="1" ht="15.75" customHeight="1">
      <c r="A88" s="106" t="s">
        <v>136</v>
      </c>
      <c r="B88" s="107"/>
      <c r="C88" s="108"/>
      <c r="D88" s="109"/>
      <c r="E88" s="109"/>
      <c r="F88" s="109"/>
      <c r="G88" s="110"/>
      <c r="H88" s="111"/>
      <c r="I88" s="111"/>
      <c r="J88" s="112"/>
      <c r="K88" s="113"/>
      <c r="L88" s="2"/>
    </row>
    <row r="89" s="1" customFormat="1">
      <c r="A89" s="114">
        <v>200000</v>
      </c>
      <c r="B89" s="114"/>
      <c r="C89" s="115" t="s">
        <v>137</v>
      </c>
      <c r="D89" s="116"/>
      <c r="E89" s="116">
        <f>E90</f>
        <v>2274699.7699999996</v>
      </c>
      <c r="F89" s="116"/>
      <c r="G89" s="116">
        <f>G90</f>
        <v>2247676.2800000003</v>
      </c>
      <c r="H89" s="117">
        <f t="shared" si="13"/>
        <v>98.811997505939019</v>
      </c>
      <c r="I89" s="117"/>
      <c r="J89" s="118"/>
      <c r="K89" s="118"/>
      <c r="L89" s="2"/>
    </row>
    <row r="90" s="1" customFormat="1">
      <c r="A90" s="119">
        <v>208000</v>
      </c>
      <c r="B90" s="119"/>
      <c r="C90" s="120" t="s">
        <v>138</v>
      </c>
      <c r="D90" s="121"/>
      <c r="E90" s="121">
        <f>E91+E92</f>
        <v>2274699.7699999996</v>
      </c>
      <c r="F90" s="121"/>
      <c r="G90" s="121">
        <f>G91+G92</f>
        <v>2247676.2800000003</v>
      </c>
      <c r="H90" s="122">
        <f t="shared" si="13"/>
        <v>98.811997505939019</v>
      </c>
      <c r="I90" s="122"/>
      <c r="J90" s="123"/>
      <c r="K90" s="123"/>
      <c r="L90" s="2"/>
    </row>
    <row r="91" s="1" customFormat="1">
      <c r="A91" s="123">
        <v>208100</v>
      </c>
      <c r="B91" s="123"/>
      <c r="C91" s="124" t="s">
        <v>139</v>
      </c>
      <c r="D91" s="125"/>
      <c r="E91" s="125">
        <v>8865764.7699999996</v>
      </c>
      <c r="F91" s="125"/>
      <c r="G91" s="126">
        <v>5996726.9100000001</v>
      </c>
      <c r="H91" s="127">
        <f t="shared" si="13"/>
        <v>67.639138478969599</v>
      </c>
      <c r="I91" s="122"/>
      <c r="J91" s="123"/>
      <c r="K91" s="123"/>
      <c r="L91" s="2"/>
    </row>
    <row r="92" s="1" customFormat="1" ht="25.5">
      <c r="A92" s="123">
        <v>208400</v>
      </c>
      <c r="B92" s="123"/>
      <c r="C92" s="124" t="s">
        <v>140</v>
      </c>
      <c r="D92" s="125"/>
      <c r="E92" s="125">
        <v>-6591065</v>
      </c>
      <c r="F92" s="125"/>
      <c r="G92" s="125">
        <v>-3749050.6299999999</v>
      </c>
      <c r="H92" s="127">
        <f t="shared" si="13"/>
        <v>56.880801964477669</v>
      </c>
      <c r="I92" s="122"/>
      <c r="J92" s="123"/>
      <c r="K92" s="123"/>
      <c r="L92" s="2"/>
    </row>
    <row r="93" s="1" customFormat="1">
      <c r="A93" s="119">
        <v>600000</v>
      </c>
      <c r="B93" s="119"/>
      <c r="C93" s="120" t="s">
        <v>141</v>
      </c>
      <c r="D93" s="121"/>
      <c r="E93" s="121">
        <f>E94</f>
        <v>2274699.7699999996</v>
      </c>
      <c r="F93" s="121"/>
      <c r="G93" s="121">
        <f>G94</f>
        <v>2247676.2800000003</v>
      </c>
      <c r="H93" s="122">
        <f t="shared" si="13"/>
        <v>98.811997505939019</v>
      </c>
      <c r="I93" s="122"/>
      <c r="J93" s="123"/>
      <c r="K93" s="123"/>
      <c r="L93" s="2"/>
    </row>
    <row r="94" s="1" customFormat="1">
      <c r="A94" s="119">
        <v>602000</v>
      </c>
      <c r="B94" s="119"/>
      <c r="C94" s="120" t="s">
        <v>142</v>
      </c>
      <c r="D94" s="121"/>
      <c r="E94" s="121">
        <f>E95+E96</f>
        <v>2274699.7699999996</v>
      </c>
      <c r="F94" s="121"/>
      <c r="G94" s="121">
        <f>G95+G96</f>
        <v>2247676.2800000003</v>
      </c>
      <c r="H94" s="122">
        <f t="shared" si="13"/>
        <v>98.811997505939019</v>
      </c>
      <c r="I94" s="122"/>
      <c r="J94" s="123"/>
      <c r="K94" s="123"/>
      <c r="L94" s="2"/>
    </row>
    <row r="95" s="1" customFormat="1">
      <c r="A95" s="123">
        <v>602100</v>
      </c>
      <c r="B95" s="123"/>
      <c r="C95" s="124" t="s">
        <v>143</v>
      </c>
      <c r="D95" s="125"/>
      <c r="E95" s="125">
        <v>8865764.7699999996</v>
      </c>
      <c r="F95" s="125"/>
      <c r="G95" s="126">
        <v>5996726.9100000001</v>
      </c>
      <c r="H95" s="127">
        <f t="shared" si="13"/>
        <v>67.639138478969599</v>
      </c>
      <c r="I95" s="122"/>
      <c r="J95" s="123"/>
      <c r="K95" s="123"/>
      <c r="L95" s="2"/>
    </row>
    <row r="96" s="1" customFormat="1" ht="26.25">
      <c r="A96" s="123">
        <v>602400</v>
      </c>
      <c r="B96" s="123"/>
      <c r="C96" s="124" t="s">
        <v>140</v>
      </c>
      <c r="D96" s="125"/>
      <c r="E96" s="125">
        <v>-6591065</v>
      </c>
      <c r="F96" s="125"/>
      <c r="G96" s="125">
        <v>-3749050.6299999999</v>
      </c>
      <c r="H96" s="127">
        <f t="shared" si="13"/>
        <v>56.880801964477669</v>
      </c>
      <c r="I96" s="122"/>
      <c r="J96" s="123"/>
      <c r="K96" s="123"/>
      <c r="L96" s="2"/>
    </row>
    <row r="97" s="1" customFormat="1" ht="28.5" customHeight="1">
      <c r="A97" s="128"/>
      <c r="B97" s="129"/>
      <c r="C97" s="130" t="s">
        <v>144</v>
      </c>
      <c r="D97" s="131"/>
      <c r="E97" s="131"/>
      <c r="F97" s="131"/>
      <c r="G97" s="131"/>
      <c r="H97" s="132"/>
      <c r="I97" s="132"/>
      <c r="J97" s="133"/>
      <c r="K97" s="134"/>
      <c r="L97" s="2"/>
    </row>
    <row r="98" s="135" customFormat="1" ht="13.5">
      <c r="A98" s="23" t="s">
        <v>22</v>
      </c>
      <c r="B98" s="24"/>
      <c r="C98" s="25" t="s">
        <v>23</v>
      </c>
      <c r="D98" s="136">
        <f>D99+D100+D101</f>
        <v>38263.82</v>
      </c>
      <c r="E98" s="136">
        <f>E99+E100+E101</f>
        <v>1482776.25</v>
      </c>
      <c r="F98" s="136">
        <f t="shared" ref="F98:G98" si="18">F99+F100+F101</f>
        <v>1416655.9399999999</v>
      </c>
      <c r="G98" s="136">
        <f t="shared" si="18"/>
        <v>970950</v>
      </c>
      <c r="H98" s="27">
        <f t="shared" si="13"/>
        <v>65.481895869319459</v>
      </c>
      <c r="I98" s="27"/>
      <c r="J98" s="28">
        <f t="shared" si="15"/>
        <v>932686.18000000005</v>
      </c>
      <c r="K98" s="29">
        <f t="shared" si="17"/>
        <v>2537.5145502984283</v>
      </c>
      <c r="L98" s="137"/>
    </row>
    <row r="99" ht="51">
      <c r="A99" s="30" t="s">
        <v>24</v>
      </c>
      <c r="B99" s="138" t="s">
        <v>24</v>
      </c>
      <c r="C99" s="31" t="s">
        <v>25</v>
      </c>
      <c r="D99" s="32">
        <v>6200</v>
      </c>
      <c r="E99" s="32">
        <v>805305.25</v>
      </c>
      <c r="F99" s="32">
        <v>805106.43999999994</v>
      </c>
      <c r="G99" s="32">
        <v>419172</v>
      </c>
      <c r="H99" s="139">
        <f t="shared" si="13"/>
        <v>52.051318428633117</v>
      </c>
      <c r="I99" s="139">
        <f t="shared" si="14"/>
        <v>52.064171788266911</v>
      </c>
      <c r="J99" s="140">
        <f t="shared" si="15"/>
        <v>412972</v>
      </c>
      <c r="K99" s="139">
        <f t="shared" si="17"/>
        <v>6760.8387096774195</v>
      </c>
      <c r="L99" s="2"/>
    </row>
    <row r="100" ht="25.5">
      <c r="A100" s="35" t="s">
        <v>26</v>
      </c>
      <c r="B100" s="141" t="s">
        <v>26</v>
      </c>
      <c r="C100" s="36" t="s">
        <v>27</v>
      </c>
      <c r="D100" s="37">
        <v>22600</v>
      </c>
      <c r="E100" s="37">
        <v>12000</v>
      </c>
      <c r="F100" s="37">
        <v>0</v>
      </c>
      <c r="G100" s="37">
        <v>0</v>
      </c>
      <c r="H100" s="127">
        <f t="shared" si="13"/>
        <v>0</v>
      </c>
      <c r="I100" s="139"/>
      <c r="J100" s="142">
        <f t="shared" si="15"/>
        <v>-22600</v>
      </c>
      <c r="K100" s="139">
        <f t="shared" si="17"/>
        <v>0</v>
      </c>
      <c r="L100" s="2"/>
    </row>
    <row r="101" s="1" customFormat="1" ht="13.5">
      <c r="A101" s="143" t="s">
        <v>28</v>
      </c>
      <c r="B101" s="144" t="s">
        <v>28</v>
      </c>
      <c r="C101" s="63" t="s">
        <v>29</v>
      </c>
      <c r="D101" s="64">
        <v>9463.8199999999997</v>
      </c>
      <c r="E101" s="64">
        <v>665471</v>
      </c>
      <c r="F101" s="64">
        <v>611549.5</v>
      </c>
      <c r="G101" s="64">
        <v>551778</v>
      </c>
      <c r="H101" s="127">
        <f t="shared" si="13"/>
        <v>82.915408785657078</v>
      </c>
      <c r="I101" s="139">
        <f t="shared" ref="I101:I142" si="19">G101/F101*100</f>
        <v>90.226220444951721</v>
      </c>
      <c r="J101" s="142">
        <f t="shared" si="15"/>
        <v>542314.18000000005</v>
      </c>
      <c r="K101" s="139">
        <f t="shared" si="17"/>
        <v>5830.3940692024998</v>
      </c>
      <c r="L101" s="2"/>
    </row>
    <row r="102" s="1" customFormat="1" ht="13.5">
      <c r="A102" s="45">
        <v>1000</v>
      </c>
      <c r="B102" s="46"/>
      <c r="C102" s="25" t="s">
        <v>30</v>
      </c>
      <c r="D102" s="145">
        <f>D103+D104+D107+D108+D109+D110+D111</f>
        <v>2539858.8100000005</v>
      </c>
      <c r="E102" s="145">
        <f>E103+E104+E108+E105+E106+E107+E109+E110+E111</f>
        <v>4792497.1400000006</v>
      </c>
      <c r="F102" s="145">
        <f t="shared" ref="F102:G102" si="20">F103+F104+F108+F105+F106+F107+F109+F110+F111</f>
        <v>4066658.6099999999</v>
      </c>
      <c r="G102" s="145">
        <f t="shared" si="20"/>
        <v>2783639.27</v>
      </c>
      <c r="H102" s="27">
        <f t="shared" si="13"/>
        <v>58.083274516049052</v>
      </c>
      <c r="I102" s="27">
        <f t="shared" si="19"/>
        <v>68.450281593713626</v>
      </c>
      <c r="J102" s="28">
        <f t="shared" si="15"/>
        <v>243780.4599999995</v>
      </c>
      <c r="K102" s="29">
        <f t="shared" si="17"/>
        <v>109.59818943636475</v>
      </c>
      <c r="L102" s="2"/>
    </row>
    <row r="103">
      <c r="A103" s="30" t="s">
        <v>31</v>
      </c>
      <c r="B103" s="30">
        <v>1010</v>
      </c>
      <c r="C103" s="31" t="s">
        <v>32</v>
      </c>
      <c r="D103" s="32">
        <v>377121.71999999997</v>
      </c>
      <c r="E103" s="32">
        <v>1192312.0800000001</v>
      </c>
      <c r="F103" s="32">
        <v>862634.31000000006</v>
      </c>
      <c r="G103" s="32">
        <v>575942.15000000002</v>
      </c>
      <c r="H103" s="139">
        <f t="shared" si="13"/>
        <v>48.304647722767349</v>
      </c>
      <c r="I103" s="139">
        <f t="shared" si="19"/>
        <v>66.765504608783758</v>
      </c>
      <c r="J103" s="140">
        <f t="shared" si="15"/>
        <v>198820.43000000005</v>
      </c>
      <c r="K103" s="139">
        <f t="shared" si="17"/>
        <v>152.72049300156991</v>
      </c>
      <c r="L103" s="2"/>
    </row>
    <row r="104" ht="25.5">
      <c r="A104" s="146" t="s">
        <v>33</v>
      </c>
      <c r="B104" s="35">
        <v>1021</v>
      </c>
      <c r="C104" s="36" t="s">
        <v>34</v>
      </c>
      <c r="D104" s="147">
        <v>2130161.8900000001</v>
      </c>
      <c r="E104" s="37">
        <v>2953573.0600000001</v>
      </c>
      <c r="F104" s="37">
        <v>2678497.7999999998</v>
      </c>
      <c r="G104" s="37">
        <v>2013825.72</v>
      </c>
      <c r="H104" s="127">
        <f t="shared" si="13"/>
        <v>68.182695301263337</v>
      </c>
      <c r="I104" s="139">
        <f t="shared" si="19"/>
        <v>75.184893562354247</v>
      </c>
      <c r="J104" s="148">
        <f>G104-D104+G105+G106</f>
        <v>-116336.17000000016</v>
      </c>
      <c r="K104" s="149">
        <f>D104/(G104+G105+G106)*100</f>
        <v>105.77687378031899</v>
      </c>
      <c r="L104" s="2"/>
    </row>
    <row r="105" s="1" customFormat="1" ht="25.5">
      <c r="A105" s="150"/>
      <c r="B105" s="40">
        <v>1041</v>
      </c>
      <c r="C105" s="36" t="s">
        <v>145</v>
      </c>
      <c r="D105" s="151"/>
      <c r="E105" s="42">
        <v>226160</v>
      </c>
      <c r="F105" s="42">
        <v>226160</v>
      </c>
      <c r="G105" s="42">
        <v>0</v>
      </c>
      <c r="H105" s="152">
        <f t="shared" si="13"/>
        <v>0</v>
      </c>
      <c r="I105" s="139">
        <f t="shared" si="19"/>
        <v>0</v>
      </c>
      <c r="J105" s="153"/>
      <c r="K105" s="154"/>
      <c r="L105" s="2"/>
    </row>
    <row r="106" s="1" customFormat="1" ht="38.25">
      <c r="A106" s="155"/>
      <c r="B106" s="40">
        <v>1200</v>
      </c>
      <c r="C106" s="36" t="s">
        <v>38</v>
      </c>
      <c r="D106" s="156"/>
      <c r="E106" s="42">
        <v>98830</v>
      </c>
      <c r="F106" s="42">
        <v>32900</v>
      </c>
      <c r="G106" s="42">
        <v>0</v>
      </c>
      <c r="H106" s="152">
        <f t="shared" si="13"/>
        <v>0</v>
      </c>
      <c r="I106" s="139">
        <f t="shared" si="19"/>
        <v>0</v>
      </c>
      <c r="J106" s="157"/>
      <c r="K106" s="158"/>
      <c r="L106" s="2"/>
    </row>
    <row r="107" s="1" customFormat="1" ht="25.5">
      <c r="A107" s="49">
        <v>1090</v>
      </c>
      <c r="B107" s="40">
        <v>1070</v>
      </c>
      <c r="C107" s="36" t="s">
        <v>41</v>
      </c>
      <c r="D107" s="42">
        <v>10500</v>
      </c>
      <c r="E107" s="42">
        <v>292</v>
      </c>
      <c r="F107" s="42">
        <v>219</v>
      </c>
      <c r="G107" s="42">
        <v>291.63</v>
      </c>
      <c r="H107" s="152">
        <f t="shared" si="13"/>
        <v>99.873287671232873</v>
      </c>
      <c r="I107" s="139">
        <f t="shared" si="19"/>
        <v>133.16438356164383</v>
      </c>
      <c r="J107" s="159">
        <f t="shared" si="15"/>
        <v>-10208.370000000001</v>
      </c>
      <c r="K107" s="152">
        <f t="shared" si="17"/>
        <v>2.7774285714285711</v>
      </c>
      <c r="L107" s="2"/>
    </row>
    <row r="108">
      <c r="A108" s="60" t="s">
        <v>42</v>
      </c>
      <c r="B108" s="35">
        <v>1080</v>
      </c>
      <c r="C108" s="36" t="s">
        <v>43</v>
      </c>
      <c r="D108" s="37">
        <v>22075.200000000001</v>
      </c>
      <c r="E108" s="37">
        <v>80243</v>
      </c>
      <c r="F108" s="37">
        <v>60182.25</v>
      </c>
      <c r="G108" s="37">
        <v>53371.629999999997</v>
      </c>
      <c r="H108" s="152">
        <f t="shared" si="13"/>
        <v>66.512505763742624</v>
      </c>
      <c r="I108" s="139">
        <f t="shared" si="19"/>
        <v>88.683341018323503</v>
      </c>
      <c r="J108" s="159">
        <f t="shared" si="15"/>
        <v>31296.429999999997</v>
      </c>
      <c r="K108" s="152">
        <f t="shared" si="17"/>
        <v>241.7718978763499</v>
      </c>
      <c r="L108" s="2"/>
    </row>
    <row r="109" s="1" customFormat="1">
      <c r="A109" s="60">
        <v>1161</v>
      </c>
      <c r="B109" s="35">
        <v>1141</v>
      </c>
      <c r="C109" s="36" t="s">
        <v>48</v>
      </c>
      <c r="D109" s="37">
        <v>0</v>
      </c>
      <c r="E109" s="37">
        <v>194030</v>
      </c>
      <c r="F109" s="37">
        <v>159022.5</v>
      </c>
      <c r="G109" s="37">
        <v>140151.14000000001</v>
      </c>
      <c r="H109" s="152">
        <f t="shared" si="13"/>
        <v>72.231685821780147</v>
      </c>
      <c r="I109" s="139">
        <f t="shared" si="19"/>
        <v>88.132899432470253</v>
      </c>
      <c r="J109" s="159">
        <f t="shared" si="15"/>
        <v>140151.14000000001</v>
      </c>
      <c r="K109" s="152"/>
      <c r="L109" s="2"/>
    </row>
    <row r="110" s="1" customFormat="1" ht="25.5">
      <c r="A110" s="60">
        <v>1170</v>
      </c>
      <c r="B110" s="35">
        <v>1151</v>
      </c>
      <c r="C110" s="36" t="s">
        <v>52</v>
      </c>
      <c r="D110" s="37">
        <v>0</v>
      </c>
      <c r="E110" s="37">
        <v>57</v>
      </c>
      <c r="F110" s="37">
        <v>42.75</v>
      </c>
      <c r="G110" s="37">
        <v>57</v>
      </c>
      <c r="H110" s="152">
        <f t="shared" si="13"/>
        <v>100</v>
      </c>
      <c r="I110" s="139">
        <f t="shared" si="19"/>
        <v>133.33333333333331</v>
      </c>
      <c r="J110" s="159">
        <f t="shared" si="15"/>
        <v>57</v>
      </c>
      <c r="K110" s="152"/>
      <c r="L110" s="2"/>
    </row>
    <row r="111" s="1" customFormat="1" ht="26.25">
      <c r="A111" s="160"/>
      <c r="B111" s="62">
        <v>1160</v>
      </c>
      <c r="C111" s="31" t="s">
        <v>46</v>
      </c>
      <c r="D111" s="64">
        <v>0</v>
      </c>
      <c r="E111" s="64">
        <v>47000</v>
      </c>
      <c r="F111" s="64">
        <v>47000</v>
      </c>
      <c r="G111" s="64">
        <v>0</v>
      </c>
      <c r="H111" s="152">
        <f t="shared" si="13"/>
        <v>0</v>
      </c>
      <c r="I111" s="139">
        <f t="shared" si="19"/>
        <v>0</v>
      </c>
      <c r="J111" s="159">
        <f t="shared" si="15"/>
        <v>0</v>
      </c>
      <c r="K111" s="152"/>
      <c r="L111" s="2"/>
    </row>
    <row r="112" s="1" customFormat="1" ht="13.5">
      <c r="A112" s="45">
        <v>2000</v>
      </c>
      <c r="B112" s="46"/>
      <c r="C112" s="25" t="s">
        <v>59</v>
      </c>
      <c r="D112" s="145">
        <f>D113</f>
        <v>0</v>
      </c>
      <c r="E112" s="145">
        <f t="shared" ref="E112:G112" si="21">E113</f>
        <v>100000</v>
      </c>
      <c r="F112" s="145">
        <f t="shared" si="21"/>
        <v>100000</v>
      </c>
      <c r="G112" s="145">
        <f t="shared" si="21"/>
        <v>92508</v>
      </c>
      <c r="H112" s="27">
        <f t="shared" ref="H112:H113" si="22">G112/E112*100</f>
        <v>92.507999999999996</v>
      </c>
      <c r="I112" s="27">
        <f t="shared" si="19"/>
        <v>92.507999999999996</v>
      </c>
      <c r="J112" s="28">
        <f t="shared" ref="J112:J113" si="23">G112-D112</f>
        <v>92508</v>
      </c>
      <c r="K112" s="29"/>
      <c r="L112" s="2"/>
    </row>
    <row r="113" s="1" customFormat="1" ht="13.5">
      <c r="A113" s="48">
        <v>2010</v>
      </c>
      <c r="B113" s="30">
        <v>2010</v>
      </c>
      <c r="C113" s="31" t="s">
        <v>56</v>
      </c>
      <c r="D113" s="32">
        <v>0</v>
      </c>
      <c r="E113" s="32">
        <v>100000</v>
      </c>
      <c r="F113" s="32">
        <v>100000</v>
      </c>
      <c r="G113" s="32">
        <v>92508</v>
      </c>
      <c r="H113" s="139">
        <f t="shared" si="22"/>
        <v>92.507999999999996</v>
      </c>
      <c r="I113" s="139">
        <f t="shared" si="19"/>
        <v>92.507999999999996</v>
      </c>
      <c r="J113" s="140">
        <f t="shared" si="23"/>
        <v>92508</v>
      </c>
      <c r="K113" s="139"/>
      <c r="L113" s="2"/>
    </row>
    <row r="114" s="1" customFormat="1" ht="13.5">
      <c r="A114" s="45">
        <v>3000</v>
      </c>
      <c r="B114" s="46"/>
      <c r="C114" s="25" t="s">
        <v>59</v>
      </c>
      <c r="D114" s="145">
        <f>D115+D116</f>
        <v>843995.58999999997</v>
      </c>
      <c r="E114" s="145">
        <f t="shared" ref="E114:G114" si="24">E115+E116</f>
        <v>1671286.5900000001</v>
      </c>
      <c r="F114" s="145">
        <f t="shared" si="24"/>
        <v>1284294.9399999999</v>
      </c>
      <c r="G114" s="145">
        <f t="shared" si="24"/>
        <v>656977.04000000004</v>
      </c>
      <c r="H114" s="27">
        <f t="shared" si="13"/>
        <v>39.309657836720866</v>
      </c>
      <c r="I114" s="27">
        <f t="shared" si="19"/>
        <v>51.154685698598179</v>
      </c>
      <c r="J114" s="28">
        <f t="shared" si="15"/>
        <v>-187018.54999999993</v>
      </c>
      <c r="K114" s="29">
        <f t="shared" si="17"/>
        <v>77.84128824654168</v>
      </c>
      <c r="L114" s="2"/>
    </row>
    <row r="115" ht="38.25">
      <c r="A115" s="30" t="s">
        <v>63</v>
      </c>
      <c r="B115" s="30">
        <v>3104</v>
      </c>
      <c r="C115" s="31" t="s">
        <v>64</v>
      </c>
      <c r="D115" s="32">
        <v>731645.58999999997</v>
      </c>
      <c r="E115" s="32">
        <v>1612286.5900000001</v>
      </c>
      <c r="F115" s="32">
        <v>1232794.9399999999</v>
      </c>
      <c r="G115" s="32">
        <v>616777.04000000004</v>
      </c>
      <c r="H115" s="139">
        <f t="shared" si="13"/>
        <v>38.254801833959306</v>
      </c>
      <c r="I115" s="139">
        <f t="shared" si="19"/>
        <v>50.030789386594989</v>
      </c>
      <c r="J115" s="140">
        <f t="shared" si="15"/>
        <v>-114868.54999999993</v>
      </c>
      <c r="K115" s="139">
        <f t="shared" si="17"/>
        <v>84.299973707215273</v>
      </c>
      <c r="L115" s="2"/>
    </row>
    <row r="116" ht="26.25">
      <c r="A116" s="40" t="s">
        <v>65</v>
      </c>
      <c r="B116" s="40">
        <v>3121</v>
      </c>
      <c r="C116" s="41" t="s">
        <v>66</v>
      </c>
      <c r="D116" s="42">
        <v>112350</v>
      </c>
      <c r="E116" s="42">
        <v>59000</v>
      </c>
      <c r="F116" s="42">
        <v>51500</v>
      </c>
      <c r="G116" s="42">
        <v>40200</v>
      </c>
      <c r="H116" s="152">
        <f t="shared" si="13"/>
        <v>68.13559322033899</v>
      </c>
      <c r="I116" s="139">
        <f t="shared" si="19"/>
        <v>78.05825242718447</v>
      </c>
      <c r="J116" s="159">
        <f t="shared" si="15"/>
        <v>-72150</v>
      </c>
      <c r="K116" s="152">
        <f t="shared" si="17"/>
        <v>35.781041388518027</v>
      </c>
      <c r="L116" s="2"/>
    </row>
    <row r="117" s="1" customFormat="1" ht="13.5">
      <c r="A117" s="45">
        <v>4000</v>
      </c>
      <c r="B117" s="46"/>
      <c r="C117" s="25" t="s">
        <v>72</v>
      </c>
      <c r="D117" s="145">
        <f>D118+D119+D120+D121+D122</f>
        <v>398453.83000000002</v>
      </c>
      <c r="E117" s="145">
        <f>E118+E119+E120+E122</f>
        <v>755928.79000000004</v>
      </c>
      <c r="F117" s="145">
        <f t="shared" ref="F117:G117" si="25">F118+F119+F120+F122</f>
        <v>603417.84000000008</v>
      </c>
      <c r="G117" s="145">
        <f t="shared" si="25"/>
        <v>454775.62</v>
      </c>
      <c r="H117" s="27">
        <f t="shared" si="13"/>
        <v>60.161172059606294</v>
      </c>
      <c r="I117" s="27">
        <f t="shared" si="19"/>
        <v>75.366618262396727</v>
      </c>
      <c r="J117" s="28">
        <f t="shared" si="15"/>
        <v>56321.789999999979</v>
      </c>
      <c r="K117" s="29">
        <f t="shared" si="17"/>
        <v>114.13508561330681</v>
      </c>
      <c r="L117" s="2"/>
    </row>
    <row r="118">
      <c r="A118" s="30" t="s">
        <v>73</v>
      </c>
      <c r="B118" s="30">
        <v>4030</v>
      </c>
      <c r="C118" s="31" t="s">
        <v>74</v>
      </c>
      <c r="D118" s="32">
        <v>293331.45000000001</v>
      </c>
      <c r="E118" s="32">
        <v>332879.19</v>
      </c>
      <c r="F118" s="32">
        <v>267909.39000000001</v>
      </c>
      <c r="G118" s="32">
        <v>248797.01999999999</v>
      </c>
      <c r="H118" s="139">
        <f t="shared" si="13"/>
        <v>74.74093529247051</v>
      </c>
      <c r="I118" s="139">
        <f t="shared" si="19"/>
        <v>92.866106708689827</v>
      </c>
      <c r="J118" s="140">
        <f t="shared" si="15"/>
        <v>-44534.430000000022</v>
      </c>
      <c r="K118" s="139"/>
      <c r="L118" s="2"/>
    </row>
    <row r="119">
      <c r="A119" s="35" t="s">
        <v>75</v>
      </c>
      <c r="B119" s="35">
        <v>4040</v>
      </c>
      <c r="C119" s="36" t="s">
        <v>76</v>
      </c>
      <c r="D119" s="37">
        <v>2344</v>
      </c>
      <c r="E119" s="37">
        <v>12000</v>
      </c>
      <c r="F119" s="37">
        <v>11000</v>
      </c>
      <c r="G119" s="37">
        <v>0</v>
      </c>
      <c r="H119" s="127">
        <f t="shared" si="13"/>
        <v>0</v>
      </c>
      <c r="I119" s="139">
        <f t="shared" si="19"/>
        <v>0</v>
      </c>
      <c r="J119" s="142">
        <f t="shared" si="15"/>
        <v>-2344</v>
      </c>
      <c r="K119" s="127"/>
      <c r="L119" s="2"/>
    </row>
    <row r="120" ht="25.5">
      <c r="A120" s="40" t="s">
        <v>77</v>
      </c>
      <c r="B120" s="40">
        <v>4060</v>
      </c>
      <c r="C120" s="41" t="s">
        <v>78</v>
      </c>
      <c r="D120" s="42">
        <v>79118.380000000005</v>
      </c>
      <c r="E120" s="42">
        <v>368049.59999999998</v>
      </c>
      <c r="F120" s="42">
        <v>292258.45000000001</v>
      </c>
      <c r="G120" s="42">
        <v>162978.60000000001</v>
      </c>
      <c r="H120" s="152">
        <f t="shared" si="13"/>
        <v>44.281694641157067</v>
      </c>
      <c r="I120" s="139">
        <f t="shared" si="19"/>
        <v>55.765231082283506</v>
      </c>
      <c r="J120" s="159">
        <f t="shared" si="15"/>
        <v>83860.220000000001</v>
      </c>
      <c r="K120" s="152">
        <f t="shared" si="17"/>
        <v>205.99334819545092</v>
      </c>
      <c r="L120" s="2"/>
    </row>
    <row r="121" s="1" customFormat="1" ht="25.5">
      <c r="A121" s="161">
        <v>4081</v>
      </c>
      <c r="B121" s="162">
        <v>4081</v>
      </c>
      <c r="C121" s="41" t="s">
        <v>80</v>
      </c>
      <c r="D121" s="42">
        <v>23660</v>
      </c>
      <c r="E121" s="42"/>
      <c r="F121" s="42"/>
      <c r="G121" s="42"/>
      <c r="H121" s="152"/>
      <c r="I121" s="139"/>
      <c r="J121" s="159">
        <f t="shared" si="15"/>
        <v>-23660</v>
      </c>
      <c r="K121" s="152"/>
      <c r="L121" s="2"/>
    </row>
    <row r="122" s="1" customFormat="1" ht="13.5">
      <c r="A122" s="163">
        <v>4082</v>
      </c>
      <c r="B122" s="164">
        <v>4082</v>
      </c>
      <c r="C122" s="165" t="s">
        <v>82</v>
      </c>
      <c r="D122" s="166"/>
      <c r="E122" s="166">
        <v>43000</v>
      </c>
      <c r="F122" s="166">
        <v>32250</v>
      </c>
      <c r="G122" s="166">
        <v>43000</v>
      </c>
      <c r="H122" s="167">
        <f t="shared" si="13"/>
        <v>100</v>
      </c>
      <c r="I122" s="139">
        <f t="shared" si="19"/>
        <v>133.33333333333331</v>
      </c>
      <c r="J122" s="159">
        <f t="shared" si="15"/>
        <v>43000</v>
      </c>
      <c r="K122" s="167"/>
      <c r="L122" s="2"/>
    </row>
    <row r="123" s="1" customFormat="1" ht="13.5">
      <c r="A123" s="45">
        <v>5000</v>
      </c>
      <c r="B123" s="46"/>
      <c r="C123" s="25" t="s">
        <v>83</v>
      </c>
      <c r="D123" s="145">
        <f t="shared" ref="D123:G123" si="26">D124+D125</f>
        <v>0</v>
      </c>
      <c r="E123" s="145">
        <f>E124+E125</f>
        <v>10255</v>
      </c>
      <c r="F123" s="145">
        <f t="shared" si="26"/>
        <v>7691.25</v>
      </c>
      <c r="G123" s="145">
        <f t="shared" si="26"/>
        <v>10254.629999999999</v>
      </c>
      <c r="H123" s="27">
        <f t="shared" ref="H123:H125" si="27">G123/E123*100</f>
        <v>99.996392003900525</v>
      </c>
      <c r="I123" s="27">
        <f t="shared" si="19"/>
        <v>133.32852267186738</v>
      </c>
      <c r="J123" s="28">
        <f t="shared" ref="J123:J125" si="28">G123-D123</f>
        <v>10254.629999999999</v>
      </c>
      <c r="K123" s="29"/>
      <c r="L123" s="2"/>
    </row>
    <row r="124" s="1" customFormat="1" ht="25.5">
      <c r="A124" s="48">
        <v>5011</v>
      </c>
      <c r="B124" s="30">
        <v>5011</v>
      </c>
      <c r="C124" s="36" t="s">
        <v>85</v>
      </c>
      <c r="D124" s="32">
        <v>0</v>
      </c>
      <c r="E124" s="32">
        <v>10050</v>
      </c>
      <c r="F124" s="32">
        <v>7537.5</v>
      </c>
      <c r="G124" s="32">
        <v>10050</v>
      </c>
      <c r="H124" s="139">
        <f t="shared" si="27"/>
        <v>100</v>
      </c>
      <c r="I124" s="139">
        <f t="shared" si="19"/>
        <v>133.33333333333331</v>
      </c>
      <c r="J124" s="140">
        <f t="shared" si="28"/>
        <v>10050</v>
      </c>
      <c r="K124" s="117"/>
      <c r="L124" s="2"/>
    </row>
    <row r="125" s="1" customFormat="1" ht="26.25">
      <c r="A125" s="49">
        <v>5031</v>
      </c>
      <c r="B125" s="40">
        <v>5031</v>
      </c>
      <c r="C125" s="36" t="s">
        <v>89</v>
      </c>
      <c r="D125" s="42">
        <v>0</v>
      </c>
      <c r="E125" s="42">
        <v>205</v>
      </c>
      <c r="F125" s="42">
        <v>153.75</v>
      </c>
      <c r="G125" s="42">
        <v>204.63</v>
      </c>
      <c r="H125" s="152">
        <f t="shared" si="27"/>
        <v>99.819512195121945</v>
      </c>
      <c r="I125" s="139">
        <f t="shared" si="19"/>
        <v>133.09268292682927</v>
      </c>
      <c r="J125" s="159">
        <f t="shared" si="28"/>
        <v>204.63</v>
      </c>
      <c r="K125" s="168"/>
      <c r="L125" s="2"/>
    </row>
    <row r="126" s="1" customFormat="1" ht="13.5">
      <c r="A126" s="45">
        <v>6000</v>
      </c>
      <c r="B126" s="46"/>
      <c r="C126" s="25" t="s">
        <v>90</v>
      </c>
      <c r="D126" s="145">
        <f>D128+D129</f>
        <v>291510.85999999999</v>
      </c>
      <c r="E126" s="145">
        <f>E128+E129+E127</f>
        <v>2145769.1499999999</v>
      </c>
      <c r="F126" s="145">
        <f t="shared" ref="F126:G126" si="29">F128+F129+F127</f>
        <v>1981576.8600000001</v>
      </c>
      <c r="G126" s="145">
        <f t="shared" si="29"/>
        <v>1776074.2</v>
      </c>
      <c r="H126" s="27">
        <f t="shared" si="13"/>
        <v>82.770982144095044</v>
      </c>
      <c r="I126" s="27">
        <f t="shared" si="19"/>
        <v>89.629336911009332</v>
      </c>
      <c r="J126" s="28">
        <f t="shared" si="15"/>
        <v>1484563.3399999999</v>
      </c>
      <c r="K126" s="29">
        <f t="shared" si="17"/>
        <v>609.2651916981755</v>
      </c>
      <c r="L126" s="2"/>
    </row>
    <row r="127" s="1" customFormat="1" ht="38.25">
      <c r="A127" s="160">
        <v>6020</v>
      </c>
      <c r="B127" s="169">
        <v>6020</v>
      </c>
      <c r="C127" s="36" t="s">
        <v>94</v>
      </c>
      <c r="D127" s="170">
        <v>0</v>
      </c>
      <c r="E127" s="170">
        <v>250000</v>
      </c>
      <c r="F127" s="170">
        <v>250000</v>
      </c>
      <c r="G127" s="170">
        <v>0</v>
      </c>
      <c r="H127" s="65"/>
      <c r="I127" s="65"/>
      <c r="J127" s="142">
        <f t="shared" si="15"/>
        <v>0</v>
      </c>
      <c r="K127" s="171"/>
      <c r="L127" s="2"/>
    </row>
    <row r="128">
      <c r="A128" s="35" t="s">
        <v>95</v>
      </c>
      <c r="B128" s="35">
        <v>6030</v>
      </c>
      <c r="C128" s="36" t="s">
        <v>96</v>
      </c>
      <c r="D128" s="37">
        <v>223859.66</v>
      </c>
      <c r="E128" s="37">
        <v>1895769.1499999999</v>
      </c>
      <c r="F128" s="37">
        <v>1731576.8600000001</v>
      </c>
      <c r="G128" s="37">
        <v>1776074.2</v>
      </c>
      <c r="H128" s="127">
        <f t="shared" si="13"/>
        <v>93.686206466647064</v>
      </c>
      <c r="I128" s="127">
        <f t="shared" si="19"/>
        <v>102.56975829533781</v>
      </c>
      <c r="J128" s="142">
        <f t="shared" si="15"/>
        <v>1552214.54</v>
      </c>
      <c r="K128" s="127">
        <f t="shared" si="17"/>
        <v>793.3873391927782</v>
      </c>
      <c r="L128" s="2"/>
    </row>
    <row r="129" ht="13.5">
      <c r="A129" s="40" t="s">
        <v>97</v>
      </c>
      <c r="B129" s="40">
        <v>6040</v>
      </c>
      <c r="C129" s="41" t="s">
        <v>98</v>
      </c>
      <c r="D129" s="42">
        <v>67651.199999999997</v>
      </c>
      <c r="E129" s="42">
        <v>0</v>
      </c>
      <c r="F129" s="42">
        <v>0</v>
      </c>
      <c r="G129" s="42">
        <v>0</v>
      </c>
      <c r="H129" s="152"/>
      <c r="I129" s="152"/>
      <c r="J129" s="159">
        <f t="shared" ref="J129:J142" si="30">G129-D129</f>
        <v>-67651.199999999997</v>
      </c>
      <c r="K129" s="152"/>
      <c r="L129" s="2"/>
    </row>
    <row r="130" s="1" customFormat="1" ht="13.5">
      <c r="A130" s="45">
        <v>7000</v>
      </c>
      <c r="B130" s="46"/>
      <c r="C130" s="25" t="s">
        <v>103</v>
      </c>
      <c r="D130" s="145">
        <f>D131+D132+D133+D134+D135</f>
        <v>945924.19999999995</v>
      </c>
      <c r="E130" s="145">
        <f>E131+E132+E133+E134+E135</f>
        <v>3886462</v>
      </c>
      <c r="F130" s="145">
        <f t="shared" ref="F130:G130" si="31">F131+F132+F133+F134+F135</f>
        <v>3833462</v>
      </c>
      <c r="G130" s="145">
        <f t="shared" si="31"/>
        <v>1253676.55</v>
      </c>
      <c r="H130" s="27">
        <f t="shared" ref="H130:H151" si="32">G130/E130*100</f>
        <v>32.257527540472545</v>
      </c>
      <c r="I130" s="27">
        <f t="shared" si="19"/>
        <v>32.703507951820058</v>
      </c>
      <c r="J130" s="28">
        <f t="shared" si="30"/>
        <v>307752.35000000009</v>
      </c>
      <c r="K130" s="29">
        <f t="shared" ref="K130:K139" si="33">G130/D130*100</f>
        <v>132.53456778037818</v>
      </c>
      <c r="L130" s="2"/>
    </row>
    <row r="131">
      <c r="A131" s="30" t="s">
        <v>146</v>
      </c>
      <c r="B131" s="30">
        <v>7130</v>
      </c>
      <c r="C131" s="31" t="s">
        <v>147</v>
      </c>
      <c r="D131" s="32">
        <v>624403</v>
      </c>
      <c r="E131" s="32">
        <v>706800</v>
      </c>
      <c r="F131" s="32">
        <v>656800</v>
      </c>
      <c r="G131" s="32">
        <v>309350</v>
      </c>
      <c r="H131" s="139">
        <f t="shared" si="32"/>
        <v>43.767685342388226</v>
      </c>
      <c r="I131" s="139">
        <f t="shared" si="19"/>
        <v>47.099573690621192</v>
      </c>
      <c r="J131" s="140">
        <f t="shared" si="30"/>
        <v>-315053</v>
      </c>
      <c r="K131" s="139"/>
      <c r="L131" s="2"/>
    </row>
    <row r="132" ht="25.5">
      <c r="A132" s="35" t="s">
        <v>148</v>
      </c>
      <c r="B132" s="35">
        <v>7350</v>
      </c>
      <c r="C132" s="36" t="s">
        <v>106</v>
      </c>
      <c r="D132" s="37">
        <v>96546</v>
      </c>
      <c r="E132" s="37">
        <v>0</v>
      </c>
      <c r="F132" s="37">
        <v>0</v>
      </c>
      <c r="G132" s="37">
        <v>0</v>
      </c>
      <c r="H132" s="127"/>
      <c r="I132" s="139"/>
      <c r="J132" s="142">
        <f t="shared" si="30"/>
        <v>-96546</v>
      </c>
      <c r="K132" s="127"/>
      <c r="L132" s="2"/>
    </row>
    <row r="133" ht="38.25">
      <c r="A133" s="35" t="s">
        <v>149</v>
      </c>
      <c r="B133" s="35">
        <v>7363</v>
      </c>
      <c r="C133" s="36" t="s">
        <v>150</v>
      </c>
      <c r="D133" s="37">
        <v>199975.20000000001</v>
      </c>
      <c r="E133" s="37">
        <v>2625955</v>
      </c>
      <c r="F133" s="37">
        <v>2625955</v>
      </c>
      <c r="G133" s="37">
        <v>790242.55000000005</v>
      </c>
      <c r="H133" s="127"/>
      <c r="I133" s="139">
        <f t="shared" si="19"/>
        <v>30.09352978249818</v>
      </c>
      <c r="J133" s="142">
        <f t="shared" si="30"/>
        <v>590267.35000000009</v>
      </c>
      <c r="K133" s="127">
        <f t="shared" si="33"/>
        <v>395.17027611423816</v>
      </c>
      <c r="L133" s="2"/>
    </row>
    <row r="134" s="1" customFormat="1" ht="25.5">
      <c r="A134" s="160">
        <v>7442</v>
      </c>
      <c r="B134" s="62">
        <v>7442</v>
      </c>
      <c r="C134" s="36" t="s">
        <v>110</v>
      </c>
      <c r="D134" s="64">
        <v>25000</v>
      </c>
      <c r="E134" s="64">
        <v>154084</v>
      </c>
      <c r="F134" s="64">
        <v>151084</v>
      </c>
      <c r="G134" s="64">
        <v>154084</v>
      </c>
      <c r="H134" s="127">
        <f t="shared" si="32"/>
        <v>100</v>
      </c>
      <c r="I134" s="139">
        <f t="shared" si="19"/>
        <v>101.98565036668343</v>
      </c>
      <c r="J134" s="142">
        <f t="shared" si="30"/>
        <v>129084</v>
      </c>
      <c r="K134" s="127">
        <f t="shared" si="33"/>
        <v>616.33600000000001</v>
      </c>
      <c r="L134" s="2"/>
    </row>
    <row r="135" s="1" customFormat="1" ht="39">
      <c r="A135" s="161">
        <v>7700</v>
      </c>
      <c r="B135" s="162">
        <v>7700</v>
      </c>
      <c r="C135" s="63" t="s">
        <v>151</v>
      </c>
      <c r="D135" s="42"/>
      <c r="E135" s="42">
        <v>399623</v>
      </c>
      <c r="F135" s="42">
        <v>399623</v>
      </c>
      <c r="G135" s="42"/>
      <c r="H135" s="172"/>
      <c r="I135" s="172">
        <f t="shared" si="19"/>
        <v>0</v>
      </c>
      <c r="J135" s="159">
        <f t="shared" si="30"/>
        <v>0</v>
      </c>
      <c r="K135" s="152"/>
      <c r="L135" s="2"/>
    </row>
    <row r="136" s="1" customFormat="1" ht="13.5">
      <c r="A136" s="45">
        <v>8000</v>
      </c>
      <c r="B136" s="46"/>
      <c r="C136" s="25" t="s">
        <v>116</v>
      </c>
      <c r="D136" s="145">
        <f>D137+D138</f>
        <v>285048.08999999997</v>
      </c>
      <c r="E136" s="145">
        <f t="shared" ref="E136:G136" si="34">E137+E138</f>
        <v>200040</v>
      </c>
      <c r="F136" s="145">
        <f t="shared" si="34"/>
        <v>165780</v>
      </c>
      <c r="G136" s="145">
        <f t="shared" si="34"/>
        <v>100030</v>
      </c>
      <c r="H136" s="27">
        <f t="shared" si="32"/>
        <v>50.004999000199959</v>
      </c>
      <c r="I136" s="27">
        <f t="shared" si="19"/>
        <v>60.33900349861262</v>
      </c>
      <c r="J136" s="28">
        <f t="shared" si="30"/>
        <v>-185018.08999999997</v>
      </c>
      <c r="K136" s="173">
        <f t="shared" si="33"/>
        <v>35.092324246059675</v>
      </c>
      <c r="L136" s="2"/>
    </row>
    <row r="137">
      <c r="A137" s="30" t="s">
        <v>119</v>
      </c>
      <c r="B137" s="30">
        <v>8130</v>
      </c>
      <c r="C137" s="31" t="s">
        <v>120</v>
      </c>
      <c r="D137" s="32">
        <v>121146.44</v>
      </c>
      <c r="E137" s="32">
        <v>30040</v>
      </c>
      <c r="F137" s="32">
        <v>28780</v>
      </c>
      <c r="G137" s="32">
        <v>5040</v>
      </c>
      <c r="H137" s="139">
        <f t="shared" si="32"/>
        <v>16.777629826897471</v>
      </c>
      <c r="I137" s="139">
        <f t="shared" si="19"/>
        <v>17.512161223071576</v>
      </c>
      <c r="J137" s="140">
        <f t="shared" si="30"/>
        <v>-116106.44</v>
      </c>
      <c r="K137" s="139">
        <f t="shared" si="33"/>
        <v>4.1602543170067561</v>
      </c>
      <c r="L137" s="2"/>
    </row>
    <row r="138" ht="13.5">
      <c r="A138" s="40" t="s">
        <v>152</v>
      </c>
      <c r="B138" s="40">
        <v>8312</v>
      </c>
      <c r="C138" s="41" t="s">
        <v>153</v>
      </c>
      <c r="D138" s="42">
        <v>163901.64999999999</v>
      </c>
      <c r="E138" s="42">
        <v>170000</v>
      </c>
      <c r="F138" s="42">
        <v>137000</v>
      </c>
      <c r="G138" s="42">
        <v>94990</v>
      </c>
      <c r="H138" s="152">
        <f t="shared" si="32"/>
        <v>55.876470588235293</v>
      </c>
      <c r="I138" s="139">
        <f t="shared" si="19"/>
        <v>69.335766423357654</v>
      </c>
      <c r="J138" s="159">
        <f t="shared" si="30"/>
        <v>-68911.649999999994</v>
      </c>
      <c r="K138" s="127">
        <f t="shared" si="33"/>
        <v>57.955487330359404</v>
      </c>
      <c r="L138" s="2"/>
    </row>
    <row r="139" s="68" customFormat="1" ht="16.5">
      <c r="A139" s="174" t="s">
        <v>132</v>
      </c>
      <c r="B139" s="175"/>
      <c r="C139" s="176" t="s">
        <v>154</v>
      </c>
      <c r="D139" s="177">
        <f>D98+D102+D114+D117+D126+D130+D136</f>
        <v>5343055.2000000002</v>
      </c>
      <c r="E139" s="177">
        <f>E98+E102+E114+E117+E126+E130+E136+E123+E112</f>
        <v>15045014.92</v>
      </c>
      <c r="F139" s="177">
        <f t="shared" ref="F139:G139" si="35">F98+F102+F114+F117+F126+F130+F136+F123+F112</f>
        <v>13459537.439999999</v>
      </c>
      <c r="G139" s="177">
        <f t="shared" si="35"/>
        <v>8098885.3100000005</v>
      </c>
      <c r="H139" s="178">
        <f t="shared" si="32"/>
        <v>53.831022123040874</v>
      </c>
      <c r="I139" s="178">
        <f t="shared" si="19"/>
        <v>60.172092437078582</v>
      </c>
      <c r="J139" s="179">
        <f t="shared" si="30"/>
        <v>2755830.1100000003</v>
      </c>
      <c r="K139" s="180">
        <f t="shared" si="33"/>
        <v>151.57779597710314</v>
      </c>
      <c r="L139" s="70"/>
    </row>
    <row r="140" ht="15">
      <c r="A140" s="92"/>
      <c r="B140" s="93"/>
      <c r="C140" s="94" t="s">
        <v>155</v>
      </c>
      <c r="D140" s="95"/>
      <c r="E140" s="95"/>
      <c r="F140" s="95"/>
      <c r="G140" s="95"/>
      <c r="H140" s="96"/>
      <c r="I140" s="96"/>
      <c r="J140" s="97"/>
      <c r="K140" s="98"/>
      <c r="L140" s="2"/>
    </row>
    <row r="141" ht="26.25">
      <c r="A141" s="99">
        <v>8831</v>
      </c>
      <c r="B141" s="100">
        <v>8831</v>
      </c>
      <c r="C141" s="101" t="s">
        <v>135</v>
      </c>
      <c r="D141" s="102">
        <v>52197.879999999997</v>
      </c>
      <c r="E141" s="102">
        <v>140000</v>
      </c>
      <c r="F141" s="102">
        <v>98280</v>
      </c>
      <c r="G141" s="102">
        <v>84660</v>
      </c>
      <c r="H141" s="103">
        <f t="shared" si="32"/>
        <v>60.471428571428575</v>
      </c>
      <c r="I141" s="103">
        <f t="shared" si="19"/>
        <v>86.141636141636141</v>
      </c>
      <c r="J141" s="104">
        <f t="shared" si="30"/>
        <v>32462.120000000003</v>
      </c>
      <c r="K141" s="105"/>
      <c r="L141" s="2"/>
    </row>
    <row r="142" ht="26.25">
      <c r="A142" s="181">
        <v>8832</v>
      </c>
      <c r="B142" s="182">
        <v>8832</v>
      </c>
      <c r="C142" s="183" t="s">
        <v>156</v>
      </c>
      <c r="D142" s="184">
        <v>0</v>
      </c>
      <c r="E142" s="184">
        <v>-140000</v>
      </c>
      <c r="F142" s="184">
        <v>-98280</v>
      </c>
      <c r="G142" s="184">
        <v>0</v>
      </c>
      <c r="H142" s="185">
        <f t="shared" si="32"/>
        <v>0</v>
      </c>
      <c r="I142" s="185">
        <f t="shared" si="19"/>
        <v>0</v>
      </c>
      <c r="J142" s="186">
        <f t="shared" si="30"/>
        <v>0</v>
      </c>
      <c r="K142" s="187"/>
      <c r="L142" s="2"/>
    </row>
    <row r="143" s="1" customFormat="1" ht="15.75" customHeight="1">
      <c r="A143" s="106" t="s">
        <v>157</v>
      </c>
      <c r="B143" s="107"/>
      <c r="C143" s="108"/>
      <c r="D143" s="188"/>
      <c r="E143" s="188"/>
      <c r="F143" s="188"/>
      <c r="G143" s="189"/>
      <c r="H143" s="111"/>
      <c r="I143" s="111"/>
      <c r="J143" s="112"/>
      <c r="K143" s="113"/>
      <c r="L143" s="2"/>
    </row>
    <row r="144">
      <c r="A144" s="114">
        <v>200000</v>
      </c>
      <c r="B144" s="114"/>
      <c r="C144" s="115" t="s">
        <v>137</v>
      </c>
      <c r="D144" s="190"/>
      <c r="E144" s="190">
        <f>E145</f>
        <v>8562947.9199999999</v>
      </c>
      <c r="F144" s="190"/>
      <c r="G144" s="114">
        <f>G145</f>
        <v>5431992.5499999998</v>
      </c>
      <c r="H144" s="117">
        <f t="shared" si="32"/>
        <v>63.436010597621383</v>
      </c>
      <c r="I144" s="117"/>
      <c r="J144" s="118"/>
      <c r="K144" s="118"/>
      <c r="L144" s="2"/>
    </row>
    <row r="145">
      <c r="A145" s="119">
        <v>208000</v>
      </c>
      <c r="B145" s="119"/>
      <c r="C145" s="120" t="s">
        <v>138</v>
      </c>
      <c r="D145" s="191"/>
      <c r="E145" s="191">
        <f>E146+E147</f>
        <v>8562947.9199999999</v>
      </c>
      <c r="F145" s="191"/>
      <c r="G145" s="119">
        <f>G146+G147</f>
        <v>5431992.5499999998</v>
      </c>
      <c r="H145" s="122">
        <f t="shared" si="32"/>
        <v>63.436010597621383</v>
      </c>
      <c r="I145" s="122"/>
      <c r="J145" s="123"/>
      <c r="K145" s="123"/>
      <c r="L145" s="2"/>
    </row>
    <row r="146">
      <c r="A146" s="123">
        <v>208100</v>
      </c>
      <c r="B146" s="123"/>
      <c r="C146" s="124" t="s">
        <v>139</v>
      </c>
      <c r="D146" s="192"/>
      <c r="E146" s="192">
        <v>1971882.9199999999</v>
      </c>
      <c r="F146" s="192"/>
      <c r="G146" s="123">
        <v>1682941.9199999999</v>
      </c>
      <c r="H146" s="127">
        <f t="shared" si="32"/>
        <v>85.346949503472544</v>
      </c>
      <c r="I146" s="122"/>
      <c r="J146" s="123"/>
      <c r="K146" s="123"/>
      <c r="L146" s="2"/>
    </row>
    <row r="147" ht="25.5">
      <c r="A147" s="123">
        <v>208400</v>
      </c>
      <c r="B147" s="123"/>
      <c r="C147" s="124" t="s">
        <v>140</v>
      </c>
      <c r="D147" s="192"/>
      <c r="E147" s="192">
        <v>6591065</v>
      </c>
      <c r="F147" s="192"/>
      <c r="G147" s="192">
        <v>3749050.6299999999</v>
      </c>
      <c r="H147" s="127">
        <f t="shared" si="32"/>
        <v>56.880801964477669</v>
      </c>
      <c r="I147" s="122"/>
      <c r="J147" s="123"/>
      <c r="K147" s="123"/>
      <c r="L147" s="2"/>
    </row>
    <row r="148">
      <c r="A148" s="119">
        <v>600000</v>
      </c>
      <c r="B148" s="119"/>
      <c r="C148" s="120" t="s">
        <v>141</v>
      </c>
      <c r="D148" s="191"/>
      <c r="E148" s="191">
        <f>E149</f>
        <v>8562947.9199999999</v>
      </c>
      <c r="F148" s="191"/>
      <c r="G148" s="119">
        <f>G149</f>
        <v>5431992.5499999998</v>
      </c>
      <c r="H148" s="122">
        <f t="shared" si="32"/>
        <v>63.436010597621383</v>
      </c>
      <c r="I148" s="122"/>
      <c r="J148" s="123"/>
      <c r="K148" s="123"/>
      <c r="L148" s="2"/>
    </row>
    <row r="149">
      <c r="A149" s="119">
        <v>602000</v>
      </c>
      <c r="B149" s="119"/>
      <c r="C149" s="120" t="s">
        <v>142</v>
      </c>
      <c r="D149" s="191"/>
      <c r="E149" s="191">
        <f>E150+E151</f>
        <v>8562947.9199999999</v>
      </c>
      <c r="F149" s="191"/>
      <c r="G149" s="119">
        <f>G150+G151</f>
        <v>5431992.5499999998</v>
      </c>
      <c r="H149" s="122">
        <f t="shared" si="32"/>
        <v>63.436010597621383</v>
      </c>
      <c r="I149" s="122"/>
      <c r="J149" s="123"/>
      <c r="K149" s="123"/>
      <c r="L149" s="2"/>
    </row>
    <row r="150">
      <c r="A150" s="123">
        <v>602100</v>
      </c>
      <c r="B150" s="123"/>
      <c r="C150" s="124" t="s">
        <v>143</v>
      </c>
      <c r="D150" s="192"/>
      <c r="E150" s="192">
        <v>1971882.9199999999</v>
      </c>
      <c r="F150" s="192"/>
      <c r="G150" s="123">
        <v>1682941.9199999999</v>
      </c>
      <c r="H150" s="127">
        <f t="shared" si="32"/>
        <v>85.346949503472544</v>
      </c>
      <c r="I150" s="122"/>
      <c r="J150" s="123"/>
      <c r="K150" s="123"/>
      <c r="L150" s="2"/>
    </row>
    <row r="151" ht="25.5">
      <c r="A151" s="123">
        <v>602400</v>
      </c>
      <c r="B151" s="123"/>
      <c r="C151" s="124" t="s">
        <v>140</v>
      </c>
      <c r="D151" s="192"/>
      <c r="E151" s="192">
        <v>6591065</v>
      </c>
      <c r="F151" s="192"/>
      <c r="G151" s="192">
        <v>3749050.6299999999</v>
      </c>
      <c r="H151" s="127">
        <f t="shared" si="32"/>
        <v>56.880801964477669</v>
      </c>
      <c r="I151" s="122"/>
      <c r="J151" s="123"/>
      <c r="K151" s="123"/>
      <c r="L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>
      <c r="A153" s="2"/>
      <c r="B153" s="2"/>
      <c r="C153" s="2" t="s">
        <v>158</v>
      </c>
      <c r="D153" s="2"/>
      <c r="E153" s="2"/>
      <c r="F153" s="2"/>
      <c r="G153" s="2"/>
      <c r="H153" s="2" t="s">
        <v>159</v>
      </c>
      <c r="I153" s="2"/>
      <c r="J153" s="2"/>
      <c r="K153" s="2"/>
      <c r="L153" s="2"/>
    </row>
  </sheetData>
  <mergeCells count="26">
    <mergeCell ref="H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9:A25"/>
    <mergeCell ref="D19:D25"/>
    <mergeCell ref="J19:J25"/>
    <mergeCell ref="K19:K25"/>
    <mergeCell ref="A32:A34"/>
    <mergeCell ref="D32:D34"/>
    <mergeCell ref="J32:J34"/>
    <mergeCell ref="K32:K34"/>
    <mergeCell ref="A88:C88"/>
    <mergeCell ref="A104:A106"/>
    <mergeCell ref="D104:D106"/>
    <mergeCell ref="J104:J106"/>
    <mergeCell ref="K104:K106"/>
    <mergeCell ref="A143:C14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0" fitToWidth="1" horizontalDpi="600" orientation="landscape" pageOrder="downThenOver" paperSize="9" scale="75" useFirstPageNumber="0" usePrinterDefaults="1" verticalDpi="0"/>
  <headerFooter differentFirst="1">
    <oddHeader>&amp;C&amp;P&amp;R&amp;"Times New Roman,Italic"продовження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1</cp:revision>
  <dcterms:created xsi:type="dcterms:W3CDTF">2020-04-02T08:10:37Z</dcterms:created>
  <dcterms:modified xsi:type="dcterms:W3CDTF">2021-11-26T21:06:13Z</dcterms:modified>
</cp:coreProperties>
</file>