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Лист1!$A$1:$J$80</definedName>
    <definedName name="_xlnm._FilterDatabase" localSheetId="0" hidden="1">Лист1!$A$8:$R$79</definedName>
  </definedNames>
  <calcPr/>
</workbook>
</file>

<file path=xl/sharedStrings.xml><?xml version="1.0" encoding="utf-8"?>
<sst xmlns="http://schemas.openxmlformats.org/spreadsheetml/2006/main" count="278" uniqueCount="278">
  <si>
    <t xml:space="preserve">Додаток 7</t>
  </si>
  <si>
    <t xml:space="preserve">до рішення 12 сесії Менської міської ради 8 скликання 26.10.2021 № 600 </t>
  </si>
  <si>
    <t xml:space="preserve">Розподіл витрат місцевого бюджету на реалізацію місцевих/регіональних програм у 2021 році</t>
  </si>
  <si>
    <t>25517000000</t>
  </si>
  <si>
    <t xml:space="preserve">(код бюджету)</t>
  </si>
  <si>
    <t>(грн.)</t>
  </si>
  <si>
    <t xml:space="preserve"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</si>
  <si>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</si>
  <si>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</si>
  <si>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</si>
  <si>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місцевої/ регіональної програми</t>
  </si>
  <si>
    <t xml:space="preserve">Дата та номер документа, яким затверджено місцеву регіональну програму</t>
  </si>
  <si>
    <t>Усього</t>
  </si>
  <si>
    <t xml:space="preserve">Загальний фонд</t>
  </si>
  <si>
    <t xml:space="preserve">Спеціальний фонд</t>
  </si>
  <si>
    <t>усього</t>
  </si>
  <si>
    <t xml:space="preserve">у тому числі бюджет розвитку</t>
  </si>
  <si>
    <t>0100000</t>
  </si>
  <si>
    <t/>
  </si>
  <si>
    <t xml:space="preserve">Менська мiська рада</t>
  </si>
  <si>
    <t>0110150</t>
  </si>
  <si>
    <t>0150</t>
  </si>
  <si>
    <t>0111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</si>
  <si>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</si>
  <si>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ПРОГРАМА підтримки розвитку місцевого самоврядування на території Менської міської територіальної громади на 2021-2022 роки</t>
  </si>
  <si>
    <t xml:space="preserve">Рішення 2-ої сесії 8-го скликання №32 від 23.12.2020 року</t>
  </si>
  <si>
    <t xml:space="preserve">Програма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2018-2022 роки «Діти Менщини»</t>
  </si>
  <si>
    <t xml:space="preserve">Рішення 36-ої сесії 7-го скликання №660 від 26.12.2019 року, Рішення 2-ої сесії 8-го скликання №48 від 23.12.2020 року (нова редакція)</t>
  </si>
  <si>
    <t>0110180</t>
  </si>
  <si>
    <t>0180</t>
  </si>
  <si>
    <t>0133</t>
  </si>
  <si>
    <t xml:space="preserve">Інша діяльність у сфері державного управління</t>
  </si>
  <si>
    <t xml:space="preserve">ПРОГРАМА вшанування, нагородження громадян Почесною грамотою Менської міської ради на 2020-2022 роки</t>
  </si>
  <si>
    <t xml:space="preserve">Рішення 36-ої сесії 7-го скликання №679 від 26.12.2019 року, Рішення 2-ої сесії 8-го скликання №42 від 23.12.2020 року</t>
  </si>
  <si>
    <t xml:space="preserve">Програма підтримки й розвитку комунальних підприємств, що здійснюють діяльність в галузі містобудування, архітектури та благоустрою на 2021 рік</t>
  </si>
  <si>
    <t xml:space="preserve">Рішення 2-ої сесії 8-го скликання №58 від 23.12.2020 року</t>
  </si>
  <si>
    <t xml:space="preserve">ПРОГРАМА ПРОФІЛАКТИКИ  ПРАВОПОРУШЕНЬ «БЕЗПЕЧНА ГРОМАДА» НА 2021-2022 РОКИ</t>
  </si>
  <si>
    <t xml:space="preserve">Рішення 2-ої сесії 8-го скликання №35 від 23.12.2020 року, Рішення 4-ої сесії 8-го скликання №86 від 24.03.2021 року (нова редакція)</t>
  </si>
  <si>
    <t xml:space="preserve">Програми фінансової підтримки діяльності Менської територіальної організації воїнів- афганців на 2020-2022 роки</t>
  </si>
  <si>
    <t xml:space="preserve">Рішення 36-ої сесії 7-го скликання №678 від 26.12.2019 року</t>
  </si>
  <si>
    <t xml:space="preserve">Програма розвитку міжнародного співробітництва та партнерства Менської міської об’єднаної територіальної громади Чернігівської області на 2020-2022 роки</t>
  </si>
  <si>
    <t xml:space="preserve">Рішення 36-ої сесії 7-го скликання №692 від 26.12.2019 року</t>
  </si>
  <si>
    <t xml:space="preserve">ПРОГРАМА «Молодь Менської громади» на 2020-2022 роки</t>
  </si>
  <si>
    <t xml:space="preserve">Рішення 36-ої сесії 7-го скликання №688 від 26.12.2019 року</t>
  </si>
  <si>
    <t xml:space="preserve">ПРОГРАМА виконання заходів з мобілізації, призову на строкову військову службу на території населених пунктів Менської міської ОТГ на 2020-2022 р.р.</t>
  </si>
  <si>
    <t xml:space="preserve">Рішення 36-ої сесії 7-го скликання №654 від 26.12.2019 року, Рішення 2-ої сесії 8-го скликання №49 від 23.12.2020 року</t>
  </si>
  <si>
    <t xml:space="preserve">Міська цільова програма "Громадське бюджетування (бюджет участі) в Менській міській територіальній громаді до 2021 року"</t>
  </si>
  <si>
    <t xml:space="preserve">Рішення 23-ої сесії 7-го скликання №466 від 23.11.2018 року</t>
  </si>
  <si>
    <t xml:space="preserve">Програма забезпечення депутатської діяльності на 2021-2022 роки</t>
  </si>
  <si>
    <t xml:space="preserve">Рішення 2-ої сесії 8-го скликання №59 від 23.12.2020 року</t>
  </si>
  <si>
    <t>0112010</t>
  </si>
  <si>
    <t>2010</t>
  </si>
  <si>
    <t>0731</t>
  </si>
  <si>
    <t xml:space="preserve">Багатопрофільна стаціонарна медична допомога населенню</t>
  </si>
  <si>
    <t xml:space="preserve">Програма підтримки закладів вторинної медичної допомоги на території Менської міської територіальної громади на 2021 рік</t>
  </si>
  <si>
    <t xml:space="preserve">Рішення 2-ої сесії 8-го скликання №44 від 23.12.2020 року</t>
  </si>
  <si>
    <t>0112111</t>
  </si>
  <si>
    <t>2111</t>
  </si>
  <si>
    <t>0726</t>
  </si>
  <si>
    <t xml:space="preserve">Первинна медична допомога населенню, що надається центрами первинної медичної (медико-санітарної) допомоги</t>
  </si>
  <si>
    <t xml:space="preserve">Програма підтримки розвитку первинної медичної допомоги на території Менської міської територіальної громади на 2021-2023 роки</t>
  </si>
  <si>
    <t xml:space="preserve">Рішення 2-ої сесії 8-го скликання №43 від 23.12.2020 року</t>
  </si>
  <si>
    <t>О112144</t>
  </si>
  <si>
    <t>О763</t>
  </si>
  <si>
    <t xml:space="preserve">Централізовані заходи з лікування хворих  на цукровий та нецукровий діабет</t>
  </si>
  <si>
    <t xml:space="preserve">Програма забезпечення препаратами інсуліну мешканців Менської міської територіальної громади, хворих на цукровий діабет, на 2021 рік</t>
  </si>
  <si>
    <t xml:space="preserve">Рішення сьомої сесії 8-го скликання №303 від 11.06.2021 року</t>
  </si>
  <si>
    <t>0113032</t>
  </si>
  <si>
    <t>3032</t>
  </si>
  <si>
    <t>1070</t>
  </si>
  <si>
    <t xml:space="preserve">Надання пільг окремим категоріям громадян з оплати послуг зв`язку</t>
  </si>
  <si>
    <t xml:space="preserve">ПРОГРАМА відшкодування витрат  за надання пільг з оплати послуг зв’язку окремим категоріям громадян, які проживають на території Менської міської територіальної громади, на 2021 рік</t>
  </si>
  <si>
    <t xml:space="preserve">Рішення 4-ої сесії 8-го скликання №89 від 24.03.2021 року</t>
  </si>
  <si>
    <t>0113035</t>
  </si>
  <si>
    <t>3035</t>
  </si>
  <si>
    <t xml:space="preserve">Компенсаційні виплати за пільговий проїзд окремих категорій громадян на залізничному транспорті</t>
  </si>
  <si>
    <t xml:space="preserve">Програма компенсації пільгових перевезень окремих категорій громадян залізничним транспортом приміського сполучення на 2021-2022 роки</t>
  </si>
  <si>
    <t xml:space="preserve">Рішення 2-ої сесії 8-го скликання №36 від 23.12.2020 року</t>
  </si>
  <si>
    <t>0113104</t>
  </si>
  <si>
    <t>3104</t>
  </si>
  <si>
    <t>1020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</si>
  <si>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</si>
  <si>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 xml:space="preserve">ПРОГРАМА «Турбота про літніх людей» на 2020-2022 роки</t>
  </si>
  <si>
    <t xml:space="preserve">Рішення 36-ої сесії 7-го скликання №697 від 26.12.2019 року</t>
  </si>
  <si>
    <t>0113121</t>
  </si>
  <si>
    <t>3121</t>
  </si>
  <si>
    <t>1040</t>
  </si>
  <si>
    <t xml:space="preserve">Утримання та забезпечення діяльності центрів соціальних служб</t>
  </si>
  <si>
    <t>0113160</t>
  </si>
  <si>
    <t>3160</t>
  </si>
  <si>
    <t>1010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</si>
  <si>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</si>
  <si>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ПРОГРАМА призначення і виплати компенсації фізичним особам, які надають соціальні послуги з догляду на непрофесійній основі, на території Менської міської територіальної громади,на 2021-2022 роки</t>
  </si>
  <si>
    <t xml:space="preserve">Рішення 4-ої сесії 8-го скликання №87 від 24.03.2021 року</t>
  </si>
  <si>
    <t>0113180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</si>
  <si>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</si>
  <si>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</si>
  <si>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</si>
  <si>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 xml:space="preserve">Пільги на житлово-комунальні послуги, тверде паливо та скраплений газ особам з інвалідністю по зору І та ІІ гр.,  сім'ям загиблих воїнів-інтернаціоналістів та сім’ям загиблих(померлих) учасників антитерористичної операції, операції Об’єднаних сил, що проживають на території Менської територіальної громади на 2021-2022 роки.</t>
  </si>
  <si>
    <t xml:space="preserve">Рішення 2-ої сесії 8-го скликання №38 від 23.12.2020 року</t>
  </si>
  <si>
    <t>0113192</t>
  </si>
  <si>
    <t>3192</t>
  </si>
  <si>
    <t>1030</t>
  </si>
  <si>
    <t xml:space="preserve">Надання фінансової підтримки громадським об`єднанням ветеранів і осіб з інвалідністю, діяльність яких має соціальну спрямованість</t>
  </si>
  <si>
    <t xml:space="preserve">Програма фінансової підтримки громадських об’єднань ветеранів Менської міської територіальної громади на 2021 рік</t>
  </si>
  <si>
    <t xml:space="preserve">Рішення 3-ої сесії 8-го скликання №64 від 26.02.2021 року</t>
  </si>
  <si>
    <t>0113242</t>
  </si>
  <si>
    <t>3242</t>
  </si>
  <si>
    <t>1090</t>
  </si>
  <si>
    <t xml:space="preserve">Інші заходи у сфері соціального захисту і соціального забезпечення</t>
  </si>
  <si>
    <t xml:space="preserve">ПРОГРАМА про порядок надання одноразової грошової матеріальної допомоги жителям Менської ОТГ на 2020-2022 роки</t>
  </si>
  <si>
    <t xml:space="preserve">Рішення 36-ої сесії 7-го скликання №655 від 26.12.2019 року, Рішення 2-ої сесії 8-го скликання №46 від 23.12.2020 року</t>
  </si>
  <si>
    <t xml:space="preserve">Програма по наданню пільг хворим з хронічною нирковою недостатністю, що отримують програмний гемодіаліз та проживають на території Менської територіальної громади на 2021-2022 роки</t>
  </si>
  <si>
    <t xml:space="preserve">Рішення 36-ої сесії 7-го скликання №655 від 26.12.2019 року</t>
  </si>
  <si>
    <t xml:space="preserve">ПРОГРАМА підтримки  учасників  антитерористичної  операції, операції об’єднаних сил та членів їх сімей, сімей загиблих учасників АТО/ООС мешканців Менської об’єднаної територіальної громади на 2020-2022 роки</t>
  </si>
  <si>
    <t xml:space="preserve">Рішення 36-ої сесії 7-го скликання №670 від 26.12.2019 року</t>
  </si>
  <si>
    <t xml:space="preserve">ПРОГРАМА поховання померлих невідомих та безрідних на 2021-2023 роки</t>
  </si>
  <si>
    <t xml:space="preserve">Рішення 2-ої сесії 8-го скликання №40 від 23.12.2020 року</t>
  </si>
  <si>
    <t xml:space="preserve">Комплексна програма підтримки сім’ї, запобіганню домашньому насильству, забезпечення гендерної рівності та протидії торгівлі людьми на період до 2022 року</t>
  </si>
  <si>
    <t xml:space="preserve">Рішення 36-ої сесії 7-го скликання №683 від 26.12.2019 року</t>
  </si>
  <si>
    <t xml:space="preserve">Програма про надання матеріальної допомоги на поховання осіб, які не досягли пенсійного віку та на момент смерті не працювали, не перебували на службі, не зареєстровані у центрі зайнятості як безробітні на 2020-2022 роки</t>
  </si>
  <si>
    <t xml:space="preserve">Рішення 36-ої сесії 7-го скликання №694 від 26.12.2019 року</t>
  </si>
  <si>
    <t>0115011</t>
  </si>
  <si>
    <t>5011</t>
  </si>
  <si>
    <t>0810</t>
  </si>
  <si>
    <t xml:space="preserve">Проведення навчально-тренувальних зборів і змагань з олімпійських видів спорту</t>
  </si>
  <si>
    <t xml:space="preserve">ПРОГРАМА розвитку фізичної культури і спорту в Менській об’єднаній територіальній громаді на 2020-2022 роки</t>
  </si>
  <si>
    <t xml:space="preserve">Рішення 36-ої сесії 7-го скликання №667 від 26.12.2019 року</t>
  </si>
  <si>
    <t>0115012</t>
  </si>
  <si>
    <t>5012</t>
  </si>
  <si>
    <t xml:space="preserve">Проведення навчально-тренувальних зборів і змагань з неолімпійських видів спорту</t>
  </si>
  <si>
    <t>0116016</t>
  </si>
  <si>
    <t>6016</t>
  </si>
  <si>
    <t>0620</t>
  </si>
  <si>
    <t xml:space="preserve">Впровадження засобів обліку витрат та регулювання споживання води та теплової енергії</t>
  </si>
  <si>
    <t xml:space="preserve">ПРОГРАМА Підтримки ОСББ Менської міської територіальної громади на 2021-2022 роки</t>
  </si>
  <si>
    <t xml:space="preserve">Рішення 2-ої сесії 8-го скликання №52 від 23.12.2020 року</t>
  </si>
  <si>
    <t>0116020</t>
  </si>
  <si>
    <t>6020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</si>
  <si>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</t>
  </si>
  <si>
    <t xml:space="preserve">Програма підтримки КП «Менакомунпослуга» Менської міської ради на 2020-2022 роки</t>
  </si>
  <si>
    <t xml:space="preserve">Рішення 36-ої сесії 7-го скликання №682 від 26.12.2019 року</t>
  </si>
  <si>
    <t xml:space="preserve">ПРОГРАМА
«Розвитку комунального підприємства «Менакомунпослуга» 
Менської міської ради на 2020-2022 роки»
</t>
  </si>
  <si>
    <t xml:space="preserve">Рішення 36-ої сесії 7-го скликання №665 від 26.12.2019 року</t>
  </si>
  <si>
    <t xml:space="preserve">Програма фінансової підтримки комунального підприємства «Макошинське» Менської міської ради на 2020-2022 роки</t>
  </si>
  <si>
    <t xml:space="preserve">Рішення 36-ої сесії 7-го скликання №687 від 26.12.2019 року</t>
  </si>
  <si>
    <t>0116030</t>
  </si>
  <si>
    <t>6030</t>
  </si>
  <si>
    <t xml:space="preserve">Організація благоустрою населених пунктів</t>
  </si>
  <si>
    <t xml:space="preserve">ПРОГРАМА видалення аварійних та небезпечних дерев на території населених пунктів Менської об’єднаної територіальної громади на 2020-2022 роки</t>
  </si>
  <si>
    <t xml:space="preserve">Рішення 36-ої сесії 7-го скликання №680 від 26.12.2019 року</t>
  </si>
  <si>
    <t>0116040</t>
  </si>
  <si>
    <t>6040</t>
  </si>
  <si>
    <t xml:space="preserve">Заходи, пов`язані з поліпшенням питної води</t>
  </si>
  <si>
    <t xml:space="preserve">ПРОГРАМА «Питна вода Менської міської об’єднаної територіальної громади на 2020-2022 роки</t>
  </si>
  <si>
    <t xml:space="preserve">Рішення 36-ої сесії 7-го скликання №663 від 26.12.2019 року</t>
  </si>
  <si>
    <t>0116071</t>
  </si>
  <si>
    <t>6071</t>
  </si>
  <si>
    <t>0640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</si>
  <si>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</si>
  <si>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ПРОГРАМА відшкодування різниці в тарифах за послуги з перевезення та захоронення твердих побутових відходів для населення міста Мена на 2020-2022 роки</t>
  </si>
  <si>
    <t xml:space="preserve">Рішення 36-ої сесії 7-го скликання №685 від 26.12.2019 року</t>
  </si>
  <si>
    <t xml:space="preserve">ПРОГРАМА відшкодування різниці в  тарифах на послуги з централізованого водовідведення  для  населення по Менській міській територіальній громаді на 2021-2022 роки</t>
  </si>
  <si>
    <t xml:space="preserve">Рішення 2-ої сесії 8-го скликання №55 від 23.12.2020 року</t>
  </si>
  <si>
    <t>0117110</t>
  </si>
  <si>
    <t>7110</t>
  </si>
  <si>
    <t>0421</t>
  </si>
  <si>
    <t xml:space="preserve">Реалізація програм в галузі сільського господарства</t>
  </si>
  <si>
    <t xml:space="preserve">ПРОГРАМА оздоровлення території Менської об’єднаної територіальної громади від сказу на 2019-2022 роки.</t>
  </si>
  <si>
    <t xml:space="preserve">Рішення 24-ої сесії 7-го скликання №484 від 17.12.2018 року</t>
  </si>
  <si>
    <t>0117130</t>
  </si>
  <si>
    <t>7130</t>
  </si>
  <si>
    <t xml:space="preserve">Здійснення заходів із землеустрою</t>
  </si>
  <si>
    <t xml:space="preserve">ПРОГРАМА ЦІЛЬОВОГО ВИКОРИСТАННЯ КОШТІВ, ЩО НАДХОДЯТЬ У ПОРЯДКУ ВІДШКОДУВАННЯ ВТРАТ СІЛЬСЬКОГОСПОДАРСЬКОГО І ЛІСОГОСПОДАРСЬКОГО ВИРОБНИЦТВА НА ТЕРИТОРІЇ МЕНСЬКОЇ МІСЬКОЇ ОТГ
 НА 2020-2024 РОКИ</t>
  </si>
  <si>
    <t xml:space="preserve">Рішення 36-ої сесії 7-го скликання №690 від 26.12.2019 року</t>
  </si>
  <si>
    <t>0117412</t>
  </si>
  <si>
    <t>7412</t>
  </si>
  <si>
    <t>0451</t>
  </si>
  <si>
    <t xml:space="preserve">Регулювання цін на послуги місцевого автотранспорту</t>
  </si>
  <si>
    <t xml:space="preserve">ПРОГРАМА “Міський автобус” перевезення пасажирів по місту Мена на 2021 рік</t>
  </si>
  <si>
    <t xml:space="preserve">Рішення 2-ої сесії 8-го скликання №51 від 23.12.2020 року</t>
  </si>
  <si>
    <t>0117442</t>
  </si>
  <si>
    <t>7442</t>
  </si>
  <si>
    <t>0456</t>
  </si>
  <si>
    <t xml:space="preserve">Утримання та розвиток інших об`єктів транспортної інфраструктури</t>
  </si>
  <si>
    <t xml:space="preserve"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2021-2023 роки</t>
  </si>
  <si>
    <t xml:space="preserve">Рішення 2-ої сесії 8-го скликання №57 від 23.12.2020 року</t>
  </si>
  <si>
    <t>0117640</t>
  </si>
  <si>
    <t>7640</t>
  </si>
  <si>
    <t>0470</t>
  </si>
  <si>
    <t xml:space="preserve">Заходи з енергозбереження</t>
  </si>
  <si>
    <t xml:space="preserve">ПРОГРАМА відшкодування кредитів, отриманих ОСББ на впровадження заходів з енергозбереження у житловому фонді Менської міської ОТГ на 2020-2022 роки</t>
  </si>
  <si>
    <t xml:space="preserve">Рішення 36-ої сесії 7-го скликання №668 від 26.12.2019 року</t>
  </si>
  <si>
    <t>0117680</t>
  </si>
  <si>
    <t>7680</t>
  </si>
  <si>
    <t>0490</t>
  </si>
  <si>
    <t xml:space="preserve">Членські внески до асоціацій органів місцевого самоврядування</t>
  </si>
  <si>
    <t>0118110</t>
  </si>
  <si>
    <t>8110</t>
  </si>
  <si>
    <t>0320</t>
  </si>
  <si>
    <t xml:space="preserve">Заходи із запобігання та ліквідації надзвичайних ситуацій та наслідків стихійного лиха</t>
  </si>
  <si>
    <t xml:space="preserve">ПРОГРАМА РОЗВИТКУ З ПИТАНЬ ЦИВІЛЬНОГО ЗАХИСТУ МЕНСЬКОЇ ОБ’ЄДНАНОЇ ГРОМАДИ НА 2020-2022 РОКИ</t>
  </si>
  <si>
    <t xml:space="preserve">Рішення 36-ої сесії 7-го скликання №672 від 26.12.2019 року</t>
  </si>
  <si>
    <t>0118230</t>
  </si>
  <si>
    <t>8230</t>
  </si>
  <si>
    <t>0380</t>
  </si>
  <si>
    <t xml:space="preserve">Інші заходи громадського порядку та безпеки</t>
  </si>
  <si>
    <t xml:space="preserve">ПРОГРАМА територіальної оборони на території населених пунктів Менської міської територіальної громади на 2021-2023 роки</t>
  </si>
  <si>
    <t xml:space="preserve">Рішення 2-ої сесії 8-го скликання №50 від 23.12.2020 року</t>
  </si>
  <si>
    <t>0118330</t>
  </si>
  <si>
    <t>8330</t>
  </si>
  <si>
    <t>0540</t>
  </si>
  <si>
    <t xml:space="preserve">Інша діяльність у сфері екології та охорони природних ресурсів</t>
  </si>
  <si>
    <t xml:space="preserve">ПРОГРАМА РОЗВИТКУ ВОДНОГО ГОСПОДАРСТВА ТА ЕКОЛОГІЧНОГО ОЗДОРОВЛЕННЯ МАЛИХ РІЧОК ТА ВОДОЙМ НА ТЕРИТОРІЇ МЕНСЬКОЇ МІСЬКОЇ ОТГ НА 2020-2024 РОКИ</t>
  </si>
  <si>
    <t xml:space="preserve">Рішення 36-ої сесії 7-го скликання №662 від 26.12.2019р.</t>
  </si>
  <si>
    <t>0118831</t>
  </si>
  <si>
    <t>8831</t>
  </si>
  <si>
    <t xml:space="preserve">Надання довгострокових кредитів індивідуальним забудовникам житла на селі</t>
  </si>
  <si>
    <t xml:space="preserve">ПРОГРАМА Підтримки індивідуального житлового  будівництва та розвитку особистого селянського господарства «Власний дім» на 2020 - 2022 роки на території Менської об'єднаної територіальної громади</t>
  </si>
  <si>
    <t xml:space="preserve">Рішення 36-ої сесії 7-го скликання №661 від 26.12.2019 року</t>
  </si>
  <si>
    <t>0600000</t>
  </si>
  <si>
    <t xml:space="preserve">Вiддiл освiти Менської мiської ради Менського району Чернiгiвської областi</t>
  </si>
  <si>
    <t>0611010</t>
  </si>
  <si>
    <t>0910</t>
  </si>
  <si>
    <t xml:space="preserve">Надання дошкільної освіти</t>
  </si>
  <si>
    <t xml:space="preserve">Програма організації харчування дітей в закладах дошкільної освіти Менської міської ради на 2020-2022 роки</t>
  </si>
  <si>
    <t xml:space="preserve">Рішення 36-ої сесії 7-го скликання №657 від 26.12.2019р.</t>
  </si>
  <si>
    <t>0611021</t>
  </si>
  <si>
    <t>1021</t>
  </si>
  <si>
    <t>0921</t>
  </si>
  <si>
    <t xml:space="preserve">Надання загальної середньої освіти закладами загальної середньої освіти</t>
  </si>
  <si>
    <t xml:space="preserve">ПРОГРАМА національно-патріотичного виховання на 2019-2021 роки</t>
  </si>
  <si>
    <t xml:space="preserve">Рішення 36-ої сесії 7-го скликання №677 від 26.12.2019р.</t>
  </si>
  <si>
    <t xml:space="preserve">ПРОГРАМА підтримки молодіжних ініціатив та обдарованої молоді на 2020-2022 роки</t>
  </si>
  <si>
    <t xml:space="preserve">Рішення 36-ої сесії 7-го скликання №684 від 26.12.2019р.</t>
  </si>
  <si>
    <t xml:space="preserve">ПРОГРАМА оздоровлення та літнього відпочинку дітей "Різнобарвне літо" на 2020-2022 роки</t>
  </si>
  <si>
    <t xml:space="preserve">Рішення 36-ої сесії 7-го скликання №675 від 26.12.2019р.</t>
  </si>
  <si>
    <t xml:space="preserve">Програма організації харчування учнів у закладах загальної середньої освіти Менської міської ради на 2020-2022 роки</t>
  </si>
  <si>
    <t xml:space="preserve">Рішення 36-ої сесії 7-го скликання №676 від 26.12.2019р.</t>
  </si>
  <si>
    <t>0611070</t>
  </si>
  <si>
    <t>0960</t>
  </si>
  <si>
    <t xml:space="preserve">Надання позашкільної освіти закладами позашкільної освіти, заходи із позашкільної роботи з дітьми</t>
  </si>
  <si>
    <t xml:space="preserve">ПРОГРАМА РОЗВИТКУ ПОЗАШКІЛЬНОЇ ОСВІТИ НА 2019-2021 РОКИ (в новій редакції)</t>
  </si>
  <si>
    <t xml:space="preserve">Рішення 36-ої сесії 7-го скликання №659 від 26.12.2019р.</t>
  </si>
  <si>
    <t>0611142</t>
  </si>
  <si>
    <t>1142</t>
  </si>
  <si>
    <t>0990</t>
  </si>
  <si>
    <t xml:space="preserve">Інші програми та заходи у сфері освіти</t>
  </si>
  <si>
    <t xml:space="preserve">ПРОГРАМА надання допомоги дітям-сиротам і дітям, позбавленим батьківського піклування, яким виповнилося 18 років на 2021 рік</t>
  </si>
  <si>
    <t xml:space="preserve">Рішення 2-ої сесії 8-го скликання №31  від 23.12.2020</t>
  </si>
  <si>
    <t xml:space="preserve">Рішення 36-ої сесії 7-го скликання № 659 від 26.12.2019р.</t>
  </si>
  <si>
    <t>0615031</t>
  </si>
  <si>
    <t>5031</t>
  </si>
  <si>
    <t xml:space="preserve">Утримання та навчально-тренувальна робота комунальних дитячо-юнацьких спортивних шкіл</t>
  </si>
  <si>
    <t>1000000</t>
  </si>
  <si>
    <t xml:space="preserve">Вiддiл культури Менської мiської ради Менського району Чернiгiвської областi</t>
  </si>
  <si>
    <t>0824</t>
  </si>
  <si>
    <t xml:space="preserve"> 
Забезпечення діяльності бібліотек</t>
  </si>
  <si>
    <t>0828</t>
  </si>
  <si>
    <t xml:space="preserve">  
Забезпечення діяльності палаців і будинків культури, клубів, центрів дозвілля та інших клубних закладів
</t>
  </si>
  <si>
    <t>1014082</t>
  </si>
  <si>
    <t>4082</t>
  </si>
  <si>
    <t>0829</t>
  </si>
  <si>
    <t xml:space="preserve">Інші заходи в галузі культури і мистецтва</t>
  </si>
  <si>
    <t xml:space="preserve">ПРОГРАМА культурно-мистецьких заходів на 2020-2022 рік</t>
  </si>
  <si>
    <t xml:space="preserve">Рішення 36-ої сесії 7-го скликання №652 від 26.12.2019р.</t>
  </si>
  <si>
    <t xml:space="preserve">ПРОГРАМА підтримки та розвитку дитячих творчих колективів відділу культури Менської міської ради на 2020-2022 роки</t>
  </si>
  <si>
    <t xml:space="preserve">Рішення 36-ої сесії 7-го скликання №651 від 26.12.2019р.</t>
  </si>
  <si>
    <t>3700000</t>
  </si>
  <si>
    <t xml:space="preserve">Фiнансове управлiння Менської мiської ради Менського району Чернiгiвської областi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</si>
  <si>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</si>
  <si>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</si>
  <si>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</si>
  <si>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</si>
  <si>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</si>
  <si>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 xml:space="preserve">{ До рішення про місцевий бюджет № 62 від 23.12.2020 р. }</t>
  </si>
  <si>
    <t xml:space="preserve">Начальник Фінансового управління
Менської міської ради</t>
  </si>
  <si>
    <t xml:space="preserve"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</si>
</sst>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#,##0.00_ ;\-#,##0.00\ "/>
  </numFmts>
  <fonts count="6">
    <font>
      <name val="Calibri"/>
      <color theme="1"/>
      <sz val="10.000000"/>
      <scheme val="minor"/>
    </font>
    <font>
      <name val="Times New Roman"/>
      <color theme="1"/>
      <sz val="10.000000"/>
    </font>
    <font>
      <name val="Times New Roman"/>
      <b/>
      <color theme="1"/>
      <sz val="10.000000"/>
    </font>
    <font>
      <name val="Times New Roman"/>
      <b/>
      <color theme="1"/>
      <sz val="10.000000"/>
      <u/>
    </font>
    <font>
      <name val="Times New Roman"/>
      <color theme="1"/>
      <sz val="8.000000"/>
    </font>
    <font>
      <name val="Times New Roman"/>
      <i/>
      <color theme="1"/>
      <sz val="10.000000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7"/>
        <bgColor indexed="2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0" numFmtId="0" xfId="0" applyFont="1" applyFill="1"/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3" fillId="0" borderId="0" numFmtId="0" xfId="0" applyFont="1" applyAlignment="1" quotePrefix="1">
      <alignment horizontal="left"/>
    </xf>
    <xf fontId="1" fillId="2" borderId="0" numFmtId="0" xfId="0" applyFont="1" applyFill="1" applyAlignment="1">
      <alignment horizontal="right"/>
    </xf>
    <xf fontId="4" fillId="0" borderId="1" numFmtId="0" xfId="0" applyFont="1" applyBorder="1" applyAlignment="1">
      <alignment horizontal="left" vertical="center" wrapText="1"/>
    </xf>
    <xf fontId="1" fillId="2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1" fillId="3" borderId="1" numFmtId="0" xfId="0" applyFont="1" applyFill="1" applyBorder="1" applyAlignment="1">
      <alignment horizontal="center" vertical="center" wrapText="1"/>
    </xf>
    <xf fontId="1" fillId="0" borderId="1" numFmtId="0" xfId="0" applyFont="1" applyBorder="1" applyAlignment="1">
      <alignment horizontal="left" vertical="center" wrapText="1"/>
    </xf>
    <xf fontId="1" fillId="0" borderId="1" numFmtId="0" xfId="0" applyFont="1" applyBorder="1" applyAlignment="1">
      <alignment horizontal="left"/>
    </xf>
    <xf fontId="1" fillId="2" borderId="1" numFmtId="0" xfId="0" applyFont="1" applyFill="1" applyBorder="1"/>
    <xf fontId="1" fillId="3" borderId="1" numFmtId="0" xfId="0" applyFont="1" applyFill="1" applyBorder="1"/>
    <xf fontId="2" fillId="0" borderId="1" numFmtId="0" xfId="0" applyFont="1" applyBorder="1" applyAlignment="1">
      <alignment horizontal="left" vertical="center"/>
    </xf>
    <xf fontId="2" fillId="0" borderId="1" numFmtId="0" xfId="0" applyFont="1" applyBorder="1" applyAlignment="1">
      <alignment horizontal="left" vertical="center" wrapText="1"/>
    </xf>
    <xf fontId="2" fillId="2" borderId="1" numFmtId="0" xfId="0" applyFont="1" applyFill="1" applyBorder="1" applyAlignment="1">
      <alignment vertical="center" wrapText="1"/>
    </xf>
    <xf fontId="2" fillId="3" borderId="1" numFmtId="160" xfId="0" applyNumberFormat="1" applyFont="1" applyFill="1" applyBorder="1" applyAlignment="1">
      <alignment horizontal="right" vertical="center" wrapText="1"/>
    </xf>
    <xf fontId="2" fillId="2" borderId="1" numFmtId="160" xfId="0" applyNumberFormat="1" applyFont="1" applyFill="1" applyBorder="1" applyAlignment="1">
      <alignment horizontal="right" vertical="center"/>
    </xf>
    <xf fontId="1" fillId="0" borderId="1" numFmtId="0" xfId="0" applyFont="1" applyBorder="1" applyAlignment="1">
      <alignment horizontal="left" vertical="center"/>
    </xf>
    <xf fontId="1" fillId="2" borderId="1" numFmtId="0" xfId="0" applyFont="1" applyFill="1" applyBorder="1" applyAlignment="1">
      <alignment vertical="center" wrapText="1"/>
    </xf>
    <xf fontId="1" fillId="2" borderId="1" numFmtId="160" xfId="0" applyNumberFormat="1" applyFont="1" applyFill="1" applyBorder="1" applyAlignment="1">
      <alignment horizontal="right" vertical="center"/>
    </xf>
    <xf fontId="1" fillId="2" borderId="0" numFmtId="0" xfId="0" applyFont="1" applyFill="1" applyAlignment="1">
      <alignment wrapText="1"/>
    </xf>
    <xf fontId="1" fillId="0" borderId="1" numFmtId="49" xfId="0" applyNumberFormat="1" applyFont="1" applyBorder="1" applyAlignment="1">
      <alignment horizontal="left" vertical="center"/>
    </xf>
    <xf fontId="1" fillId="0" borderId="1" numFmtId="49" xfId="0" applyNumberFormat="1" applyFont="1" applyBorder="1" applyAlignment="1">
      <alignment horizontal="left" vertical="center" wrapText="1"/>
    </xf>
    <xf fontId="2" fillId="3" borderId="1" numFmtId="0" xfId="0" applyFont="1" applyFill="1" applyBorder="1" applyAlignment="1">
      <alignment horizontal="left"/>
    </xf>
    <xf fontId="2" fillId="2" borderId="1" numFmtId="0" xfId="0" applyFont="1" applyFill="1" applyBorder="1"/>
    <xf fontId="2" fillId="2" borderId="1" numFmtId="160" xfId="0" applyNumberFormat="1" applyFont="1" applyFill="1" applyBorder="1" applyAlignment="1">
      <alignment horizontal="right"/>
    </xf>
    <xf fontId="5" fillId="0" borderId="0" numFmtId="0" xfId="1" applyFont="1" applyAlignment="1">
      <alignment horizontal="center"/>
    </xf>
    <xf fontId="1" fillId="0" borderId="0" numFmtId="0" xfId="1" applyFont="1" applyAlignment="1">
      <alignment horizontal="left" wrapText="1"/>
    </xf>
    <xf fontId="1" fillId="0" borderId="0" numFmtId="0" xfId="1" applyFont="1"/>
    <xf fontId="1" fillId="0" borderId="0" numFmtId="0" xfId="1" applyFont="1" applyAlignment="1">
      <alignment vertical="top"/>
    </xf>
    <xf fontId="1" fillId="0" borderId="0" numFmtId="0" xfId="0" applyFont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85">
      <selection activeCell="B90" activeCellId="0" sqref="B90"/>
    </sheetView>
  </sheetViews>
  <sheetFormatPr defaultRowHeight="13.5"/>
  <cols>
    <col bestFit="1" customWidth="1" min="1" max="1" style="2" width="9.7109375"/>
    <col bestFit="1" customWidth="1" min="2" max="2" style="2" width="6.42578125"/>
    <col bestFit="1" customWidth="1" min="3" max="3" style="2" width="6.85546875"/>
    <col bestFit="1" customWidth="1" min="4" max="4" style="3" width="51.42578125"/>
    <col bestFit="1" customWidth="1" min="5" max="5" style="3" width="53.421875"/>
    <col bestFit="1" customWidth="1" min="6" max="6" style="3" width="36.140625"/>
    <col bestFit="1" customWidth="1" min="7" max="7" style="1" width="12.140625"/>
    <col bestFit="1" customWidth="1" min="8" max="8" style="3" width="13.140625"/>
    <col bestFit="1" customWidth="1" min="9" max="9" style="3" width="11.57421875"/>
    <col bestFit="1" customWidth="1" min="10" max="10" style="3" width="13.7109375"/>
    <col bestFit="1" min="11" max="18" style="3" width="9.140625"/>
    <col bestFit="1" min="19" max="16384" style="1" width="9.140625"/>
  </cols>
  <sheetData>
    <row r="1">
      <c r="G1" s="2" t="s">
        <v>0</v>
      </c>
      <c r="H1" s="2"/>
      <c r="I1" s="2"/>
      <c r="J1" s="2"/>
    </row>
    <row r="2" ht="26.25" customHeight="1">
      <c r="G2" s="4" t="s">
        <v>1</v>
      </c>
      <c r="H2" s="4"/>
      <c r="I2" s="4"/>
      <c r="J2" s="4"/>
    </row>
    <row r="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>
      <c r="A4" s="7" t="s">
        <v>3</v>
      </c>
    </row>
    <row r="5">
      <c r="A5" s="2" t="s">
        <v>4</v>
      </c>
      <c r="J5" s="8" t="s">
        <v>5</v>
      </c>
    </row>
    <row r="6">
      <c r="A6" s="9" t="s">
        <v>6</v>
      </c>
      <c r="B6" s="9" t="s">
        <v>7</v>
      </c>
      <c r="C6" s="9" t="s">
        <v>8</v>
      </c>
      <c r="D6" s="10" t="s">
        <v>9</v>
      </c>
      <c r="E6" s="10" t="s">
        <v>10</v>
      </c>
      <c r="F6" s="11" t="s">
        <v>11</v>
      </c>
      <c r="G6" s="12" t="s">
        <v>12</v>
      </c>
      <c r="H6" s="10" t="s">
        <v>13</v>
      </c>
      <c r="I6" s="10" t="s">
        <v>14</v>
      </c>
      <c r="J6" s="10"/>
    </row>
    <row r="7" ht="36">
      <c r="A7" s="13"/>
      <c r="B7" s="13"/>
      <c r="C7" s="13"/>
      <c r="D7" s="10"/>
      <c r="E7" s="10"/>
      <c r="F7" s="10"/>
      <c r="G7" s="12"/>
      <c r="H7" s="10"/>
      <c r="I7" s="10" t="s">
        <v>15</v>
      </c>
      <c r="J7" s="10" t="s">
        <v>16</v>
      </c>
    </row>
    <row r="8">
      <c r="A8" s="14">
        <v>1</v>
      </c>
      <c r="B8" s="14">
        <v>2</v>
      </c>
      <c r="C8" s="14">
        <v>3</v>
      </c>
      <c r="D8" s="15">
        <v>4</v>
      </c>
      <c r="E8" s="15">
        <v>5</v>
      </c>
      <c r="F8" s="15">
        <v>6</v>
      </c>
      <c r="G8" s="16">
        <v>7</v>
      </c>
      <c r="H8" s="15">
        <v>8</v>
      </c>
      <c r="I8" s="15">
        <v>9</v>
      </c>
      <c r="J8" s="15">
        <v>10</v>
      </c>
    </row>
    <row r="9">
      <c r="A9" s="17" t="s">
        <v>17</v>
      </c>
      <c r="B9" s="18" t="s">
        <v>18</v>
      </c>
      <c r="C9" s="18" t="s">
        <v>18</v>
      </c>
      <c r="D9" s="19" t="s">
        <v>19</v>
      </c>
      <c r="E9" s="19" t="s">
        <v>18</v>
      </c>
      <c r="F9" s="19" t="s">
        <v>18</v>
      </c>
      <c r="G9" s="20">
        <f t="shared" ref="G9:G72" si="0">H9+I9</f>
        <v>18829682</v>
      </c>
      <c r="H9" s="21">
        <f>SUM(H10:H59)</f>
        <v>15799013</v>
      </c>
      <c r="I9" s="21">
        <f>SUM(I10:I59)</f>
        <v>3030669</v>
      </c>
      <c r="J9" s="21">
        <f>SUM(J10:J59)</f>
        <v>2291869</v>
      </c>
    </row>
    <row r="10" ht="48">
      <c r="A10" s="22" t="s">
        <v>20</v>
      </c>
      <c r="B10" s="13" t="s">
        <v>21</v>
      </c>
      <c r="C10" s="13" t="s">
        <v>22</v>
      </c>
      <c r="D10" s="23" t="s">
        <v>23</v>
      </c>
      <c r="E10" s="23" t="s">
        <v>24</v>
      </c>
      <c r="F10" s="23" t="s">
        <v>25</v>
      </c>
      <c r="G10" s="20">
        <f t="shared" si="0"/>
        <v>200000</v>
      </c>
      <c r="H10" s="24">
        <v>200000</v>
      </c>
      <c r="I10" s="24">
        <v>0</v>
      </c>
      <c r="J10" s="24">
        <v>0</v>
      </c>
    </row>
    <row r="11" ht="48">
      <c r="A11" s="22" t="s">
        <v>20</v>
      </c>
      <c r="B11" s="13" t="s">
        <v>21</v>
      </c>
      <c r="C11" s="13" t="s">
        <v>22</v>
      </c>
      <c r="D11" s="23" t="s">
        <v>23</v>
      </c>
      <c r="E11" s="23" t="s">
        <v>26</v>
      </c>
      <c r="F11" s="23" t="s">
        <v>27</v>
      </c>
      <c r="G11" s="20">
        <f t="shared" si="0"/>
        <v>700</v>
      </c>
      <c r="H11" s="24">
        <v>700</v>
      </c>
      <c r="I11" s="24">
        <v>0</v>
      </c>
      <c r="J11" s="24">
        <v>0</v>
      </c>
    </row>
    <row r="12" ht="36">
      <c r="A12" s="22" t="s">
        <v>28</v>
      </c>
      <c r="B12" s="13" t="s">
        <v>29</v>
      </c>
      <c r="C12" s="13" t="s">
        <v>30</v>
      </c>
      <c r="D12" s="23" t="s">
        <v>31</v>
      </c>
      <c r="E12" s="23" t="s">
        <v>32</v>
      </c>
      <c r="F12" s="23" t="s">
        <v>33</v>
      </c>
      <c r="G12" s="20">
        <f t="shared" si="0"/>
        <v>70000</v>
      </c>
      <c r="H12" s="24">
        <v>70000</v>
      </c>
      <c r="I12" s="24">
        <v>0</v>
      </c>
      <c r="J12" s="24">
        <v>0</v>
      </c>
    </row>
    <row r="13" ht="36">
      <c r="A13" s="22" t="s">
        <v>28</v>
      </c>
      <c r="B13" s="13" t="s">
        <v>29</v>
      </c>
      <c r="C13" s="13" t="s">
        <v>30</v>
      </c>
      <c r="D13" s="23" t="s">
        <v>31</v>
      </c>
      <c r="E13" s="23" t="s">
        <v>34</v>
      </c>
      <c r="F13" s="23" t="s">
        <v>35</v>
      </c>
      <c r="G13" s="20">
        <f t="shared" si="0"/>
        <v>450000</v>
      </c>
      <c r="H13" s="24">
        <v>450000</v>
      </c>
      <c r="I13" s="24">
        <v>0</v>
      </c>
      <c r="J13" s="24">
        <v>0</v>
      </c>
    </row>
    <row r="14" ht="48">
      <c r="A14" s="22" t="s">
        <v>28</v>
      </c>
      <c r="B14" s="13" t="s">
        <v>29</v>
      </c>
      <c r="C14" s="13" t="s">
        <v>30</v>
      </c>
      <c r="D14" s="23" t="s">
        <v>31</v>
      </c>
      <c r="E14" s="23" t="s">
        <v>36</v>
      </c>
      <c r="F14" s="23" t="s">
        <v>37</v>
      </c>
      <c r="G14" s="20">
        <f t="shared" si="0"/>
        <v>491085</v>
      </c>
      <c r="H14" s="24">
        <f>500000-147000-29200-223000-56000+(29200-10500)-24000+1800</f>
        <v>41300</v>
      </c>
      <c r="I14" s="24">
        <f>29200+320800+101585-1800</f>
        <v>449785</v>
      </c>
      <c r="J14" s="24">
        <f>I14</f>
        <v>449785</v>
      </c>
    </row>
    <row r="15" ht="24">
      <c r="A15" s="22" t="s">
        <v>28</v>
      </c>
      <c r="B15" s="13" t="s">
        <v>29</v>
      </c>
      <c r="C15" s="13" t="s">
        <v>30</v>
      </c>
      <c r="D15" s="23" t="s">
        <v>31</v>
      </c>
      <c r="E15" s="23" t="s">
        <v>38</v>
      </c>
      <c r="F15" s="23" t="s">
        <v>39</v>
      </c>
      <c r="G15" s="20">
        <f t="shared" si="0"/>
        <v>10000</v>
      </c>
      <c r="H15" s="24">
        <v>10000</v>
      </c>
      <c r="I15" s="24">
        <v>0</v>
      </c>
      <c r="J15" s="24">
        <v>0</v>
      </c>
    </row>
    <row r="16" ht="36">
      <c r="A16" s="22" t="s">
        <v>28</v>
      </c>
      <c r="B16" s="13" t="s">
        <v>29</v>
      </c>
      <c r="C16" s="13" t="s">
        <v>30</v>
      </c>
      <c r="D16" s="23" t="s">
        <v>31</v>
      </c>
      <c r="E16" s="23" t="s">
        <v>40</v>
      </c>
      <c r="F16" s="23" t="s">
        <v>41</v>
      </c>
      <c r="G16" s="20">
        <f t="shared" si="0"/>
        <v>16300</v>
      </c>
      <c r="H16" s="24">
        <f>35000-18700</f>
        <v>16300</v>
      </c>
      <c r="I16" s="24">
        <v>0</v>
      </c>
      <c r="J16" s="24">
        <v>0</v>
      </c>
    </row>
    <row r="17" ht="24">
      <c r="A17" s="22" t="s">
        <v>28</v>
      </c>
      <c r="B17" s="13" t="s">
        <v>29</v>
      </c>
      <c r="C17" s="13" t="s">
        <v>30</v>
      </c>
      <c r="D17" s="23" t="s">
        <v>31</v>
      </c>
      <c r="E17" s="23" t="s">
        <v>42</v>
      </c>
      <c r="F17" s="23" t="s">
        <v>43</v>
      </c>
      <c r="G17" s="20">
        <f t="shared" si="0"/>
        <v>20000</v>
      </c>
      <c r="H17" s="24">
        <v>20000</v>
      </c>
      <c r="I17" s="24">
        <v>0</v>
      </c>
      <c r="J17" s="24">
        <v>0</v>
      </c>
    </row>
    <row r="18" ht="36">
      <c r="A18" s="22" t="s">
        <v>28</v>
      </c>
      <c r="B18" s="13" t="s">
        <v>29</v>
      </c>
      <c r="C18" s="13" t="s">
        <v>30</v>
      </c>
      <c r="D18" s="23" t="s">
        <v>31</v>
      </c>
      <c r="E18" s="23" t="s">
        <v>44</v>
      </c>
      <c r="F18" s="23" t="s">
        <v>45</v>
      </c>
      <c r="G18" s="20">
        <f t="shared" si="0"/>
        <v>70000</v>
      </c>
      <c r="H18" s="24">
        <f>40000+30000</f>
        <v>70000</v>
      </c>
      <c r="I18" s="24">
        <v>0</v>
      </c>
      <c r="J18" s="24">
        <v>0</v>
      </c>
    </row>
    <row r="19" ht="36">
      <c r="A19" s="22" t="s">
        <v>28</v>
      </c>
      <c r="B19" s="13" t="s">
        <v>29</v>
      </c>
      <c r="C19" s="13" t="s">
        <v>30</v>
      </c>
      <c r="D19" s="23" t="s">
        <v>31</v>
      </c>
      <c r="E19" s="23" t="s">
        <v>46</v>
      </c>
      <c r="F19" s="23" t="s">
        <v>47</v>
      </c>
      <c r="G19" s="20">
        <f t="shared" si="0"/>
        <v>3619.0200000000186</v>
      </c>
      <c r="H19" s="24">
        <f>500000-485286.98-11094</f>
        <v>3619.0200000000186</v>
      </c>
      <c r="I19" s="24">
        <v>0</v>
      </c>
      <c r="J19" s="24">
        <v>0</v>
      </c>
    </row>
    <row r="20" s="1" customFormat="1" ht="24">
      <c r="A20" s="22" t="s">
        <v>28</v>
      </c>
      <c r="B20" s="13" t="s">
        <v>29</v>
      </c>
      <c r="C20" s="13" t="s">
        <v>30</v>
      </c>
      <c r="D20" s="23" t="s">
        <v>31</v>
      </c>
      <c r="E20" s="23" t="s">
        <v>48</v>
      </c>
      <c r="F20" s="23" t="s">
        <v>49</v>
      </c>
      <c r="G20" s="20">
        <f t="shared" si="0"/>
        <v>30370</v>
      </c>
      <c r="H20" s="24">
        <f>520000-27247-251370-96345-53658-26450-21000-(1000+3560+1000)-5000-3000</f>
        <v>30370</v>
      </c>
      <c r="I20" s="24">
        <v>0</v>
      </c>
      <c r="J20" s="24">
        <v>0</v>
      </c>
    </row>
    <row r="21" ht="24">
      <c r="A21" s="22" t="s">
        <v>50</v>
      </c>
      <c r="B21" s="13" t="s">
        <v>51</v>
      </c>
      <c r="C21" s="13" t="s">
        <v>52</v>
      </c>
      <c r="D21" s="23" t="s">
        <v>53</v>
      </c>
      <c r="E21" s="23" t="s">
        <v>54</v>
      </c>
      <c r="F21" s="23" t="s">
        <v>55</v>
      </c>
      <c r="G21" s="20">
        <f t="shared" si="0"/>
        <v>2457000</v>
      </c>
      <c r="H21" s="24">
        <f>1600000+312000+300000+10000-100000+10000+200000+(25000)</f>
        <v>2357000</v>
      </c>
      <c r="I21" s="24">
        <v>100000</v>
      </c>
      <c r="J21" s="24">
        <v>100000</v>
      </c>
    </row>
    <row r="22" ht="36">
      <c r="A22" s="22" t="s">
        <v>50</v>
      </c>
      <c r="B22" s="13" t="s">
        <v>51</v>
      </c>
      <c r="C22" s="13" t="s">
        <v>52</v>
      </c>
      <c r="D22" s="23" t="s">
        <v>53</v>
      </c>
      <c r="E22" s="23" t="s">
        <v>44</v>
      </c>
      <c r="F22" s="23" t="s">
        <v>45</v>
      </c>
      <c r="G22" s="20">
        <f t="shared" si="0"/>
        <v>0</v>
      </c>
      <c r="H22" s="24">
        <f>30000-30000</f>
        <v>0</v>
      </c>
      <c r="I22" s="24">
        <v>0</v>
      </c>
      <c r="J22" s="24">
        <v>0</v>
      </c>
    </row>
    <row r="23" ht="36">
      <c r="A23" s="22" t="s">
        <v>56</v>
      </c>
      <c r="B23" s="13" t="s">
        <v>57</v>
      </c>
      <c r="C23" s="13" t="s">
        <v>58</v>
      </c>
      <c r="D23" s="23" t="s">
        <v>59</v>
      </c>
      <c r="E23" s="23" t="s">
        <v>60</v>
      </c>
      <c r="F23" s="23" t="s">
        <v>61</v>
      </c>
      <c r="G23" s="20">
        <f t="shared" si="0"/>
        <v>547000</v>
      </c>
      <c r="H23" s="24">
        <f>430000+52000+5000+60000</f>
        <v>547000</v>
      </c>
      <c r="I23" s="24">
        <v>0</v>
      </c>
      <c r="J23" s="24">
        <v>0</v>
      </c>
    </row>
    <row r="24" ht="36">
      <c r="A24" s="22" t="s">
        <v>62</v>
      </c>
      <c r="B24" s="13">
        <v>2144</v>
      </c>
      <c r="C24" s="13" t="s">
        <v>63</v>
      </c>
      <c r="D24" s="23" t="s">
        <v>64</v>
      </c>
      <c r="E24" s="23" t="s">
        <v>65</v>
      </c>
      <c r="F24" s="23" t="s">
        <v>66</v>
      </c>
      <c r="G24" s="20">
        <f t="shared" si="0"/>
        <v>250000</v>
      </c>
      <c r="H24" s="24">
        <v>250000</v>
      </c>
      <c r="I24" s="24">
        <v>0</v>
      </c>
      <c r="J24" s="24">
        <v>0</v>
      </c>
    </row>
    <row r="25" ht="36">
      <c r="A25" s="22" t="s">
        <v>67</v>
      </c>
      <c r="B25" s="13" t="s">
        <v>68</v>
      </c>
      <c r="C25" s="13" t="s">
        <v>69</v>
      </c>
      <c r="D25" s="23" t="s">
        <v>70</v>
      </c>
      <c r="E25" s="23" t="s">
        <v>71</v>
      </c>
      <c r="F25" s="23" t="s">
        <v>72</v>
      </c>
      <c r="G25" s="20">
        <f t="shared" si="0"/>
        <v>180000</v>
      </c>
      <c r="H25" s="24">
        <f>240000-60000</f>
        <v>180000</v>
      </c>
      <c r="I25" s="24">
        <v>0</v>
      </c>
      <c r="J25" s="24">
        <v>0</v>
      </c>
    </row>
    <row r="26" ht="36">
      <c r="A26" s="22" t="s">
        <v>73</v>
      </c>
      <c r="B26" s="13" t="s">
        <v>74</v>
      </c>
      <c r="C26" s="13" t="s">
        <v>69</v>
      </c>
      <c r="D26" s="23" t="s">
        <v>75</v>
      </c>
      <c r="E26" s="23" t="s">
        <v>76</v>
      </c>
      <c r="F26" s="23" t="s">
        <v>77</v>
      </c>
      <c r="G26" s="20">
        <f t="shared" si="0"/>
        <v>100000</v>
      </c>
      <c r="H26" s="24">
        <v>100000</v>
      </c>
      <c r="I26" s="24">
        <v>0</v>
      </c>
      <c r="J26" s="24">
        <v>0</v>
      </c>
    </row>
    <row r="27" ht="36">
      <c r="A27" s="22" t="s">
        <v>78</v>
      </c>
      <c r="B27" s="13" t="s">
        <v>79</v>
      </c>
      <c r="C27" s="13" t="s">
        <v>80</v>
      </c>
      <c r="D27" s="23" t="s">
        <v>81</v>
      </c>
      <c r="E27" s="23" t="s">
        <v>82</v>
      </c>
      <c r="F27" s="23" t="s">
        <v>83</v>
      </c>
      <c r="G27" s="20">
        <f t="shared" si="0"/>
        <v>18900</v>
      </c>
      <c r="H27" s="24">
        <v>18900</v>
      </c>
      <c r="I27" s="24">
        <v>0</v>
      </c>
      <c r="J27" s="24">
        <v>0</v>
      </c>
    </row>
    <row r="28" ht="48">
      <c r="A28" s="22" t="s">
        <v>84</v>
      </c>
      <c r="B28" s="13" t="s">
        <v>85</v>
      </c>
      <c r="C28" s="13" t="s">
        <v>86</v>
      </c>
      <c r="D28" s="23" t="s">
        <v>87</v>
      </c>
      <c r="E28" s="23" t="s">
        <v>26</v>
      </c>
      <c r="F28" s="23" t="s">
        <v>27</v>
      </c>
      <c r="G28" s="20">
        <f t="shared" si="0"/>
        <v>60000</v>
      </c>
      <c r="H28" s="24">
        <f>50000-20000</f>
        <v>30000</v>
      </c>
      <c r="I28" s="24">
        <v>30000</v>
      </c>
      <c r="J28" s="24">
        <v>0</v>
      </c>
    </row>
    <row r="29" ht="48">
      <c r="A29" s="22" t="s">
        <v>88</v>
      </c>
      <c r="B29" s="13" t="s">
        <v>89</v>
      </c>
      <c r="C29" s="13" t="s">
        <v>90</v>
      </c>
      <c r="D29" s="23" t="s">
        <v>91</v>
      </c>
      <c r="E29" s="23" t="s">
        <v>92</v>
      </c>
      <c r="F29" s="23" t="s">
        <v>93</v>
      </c>
      <c r="G29" s="20">
        <f t="shared" si="0"/>
        <v>205000</v>
      </c>
      <c r="H29" s="24">
        <f>145000+(-3000+63000)</f>
        <v>205000</v>
      </c>
      <c r="I29" s="24">
        <v>0</v>
      </c>
      <c r="J29" s="24">
        <v>0</v>
      </c>
    </row>
    <row r="30" ht="72">
      <c r="A30" s="22" t="s">
        <v>94</v>
      </c>
      <c r="B30" s="13" t="s">
        <v>95</v>
      </c>
      <c r="C30" s="13" t="s">
        <v>96</v>
      </c>
      <c r="D30" s="23" t="s">
        <v>97</v>
      </c>
      <c r="E30" s="23" t="s">
        <v>98</v>
      </c>
      <c r="F30" s="23" t="s">
        <v>99</v>
      </c>
      <c r="G30" s="20">
        <f t="shared" si="0"/>
        <v>160000</v>
      </c>
      <c r="H30" s="24">
        <v>160000</v>
      </c>
      <c r="I30" s="24">
        <v>0</v>
      </c>
      <c r="J30" s="24">
        <v>0</v>
      </c>
    </row>
    <row r="31" ht="36">
      <c r="A31" s="22" t="s">
        <v>100</v>
      </c>
      <c r="B31" s="13" t="s">
        <v>101</v>
      </c>
      <c r="C31" s="13" t="s">
        <v>102</v>
      </c>
      <c r="D31" s="23" t="s">
        <v>103</v>
      </c>
      <c r="E31" s="25" t="s">
        <v>104</v>
      </c>
      <c r="F31" s="23" t="s">
        <v>105</v>
      </c>
      <c r="G31" s="20">
        <f t="shared" si="0"/>
        <v>120000</v>
      </c>
      <c r="H31" s="24">
        <v>120000</v>
      </c>
      <c r="I31" s="24">
        <v>0</v>
      </c>
      <c r="J31" s="24">
        <v>0</v>
      </c>
    </row>
    <row r="32" ht="36">
      <c r="A32" s="22" t="s">
        <v>106</v>
      </c>
      <c r="B32" s="13" t="s">
        <v>107</v>
      </c>
      <c r="C32" s="13" t="s">
        <v>108</v>
      </c>
      <c r="D32" s="23" t="s">
        <v>109</v>
      </c>
      <c r="E32" s="23" t="s">
        <v>110</v>
      </c>
      <c r="F32" s="23" t="s">
        <v>111</v>
      </c>
      <c r="G32" s="20">
        <f t="shared" si="0"/>
        <v>409000</v>
      </c>
      <c r="H32" s="24">
        <f>400000+6000+3000</f>
        <v>409000</v>
      </c>
      <c r="I32" s="24">
        <v>0</v>
      </c>
      <c r="J32" s="24">
        <v>0</v>
      </c>
    </row>
    <row r="33" ht="48">
      <c r="A33" s="22" t="s">
        <v>106</v>
      </c>
      <c r="B33" s="13" t="s">
        <v>107</v>
      </c>
      <c r="C33" s="13" t="s">
        <v>108</v>
      </c>
      <c r="D33" s="23" t="s">
        <v>109</v>
      </c>
      <c r="E33" s="23" t="s">
        <v>112</v>
      </c>
      <c r="F33" s="23" t="s">
        <v>113</v>
      </c>
      <c r="G33" s="20">
        <f t="shared" si="0"/>
        <v>102960</v>
      </c>
      <c r="H33" s="24">
        <f>100000+2960</f>
        <v>102960</v>
      </c>
      <c r="I33" s="24">
        <v>0</v>
      </c>
      <c r="J33" s="24">
        <v>0</v>
      </c>
    </row>
    <row r="34" ht="48">
      <c r="A34" s="22" t="s">
        <v>106</v>
      </c>
      <c r="B34" s="13" t="s">
        <v>107</v>
      </c>
      <c r="C34" s="13" t="s">
        <v>108</v>
      </c>
      <c r="D34" s="23" t="s">
        <v>109</v>
      </c>
      <c r="E34" s="23" t="s">
        <v>114</v>
      </c>
      <c r="F34" s="23" t="s">
        <v>115</v>
      </c>
      <c r="G34" s="20">
        <f t="shared" si="0"/>
        <v>58040</v>
      </c>
      <c r="H34" s="24">
        <f>70000-11960</f>
        <v>58040</v>
      </c>
      <c r="I34" s="24">
        <v>0</v>
      </c>
      <c r="J34" s="24">
        <v>0</v>
      </c>
    </row>
    <row r="35" ht="24">
      <c r="A35" s="22" t="s">
        <v>106</v>
      </c>
      <c r="B35" s="13" t="s">
        <v>107</v>
      </c>
      <c r="C35" s="13" t="s">
        <v>108</v>
      </c>
      <c r="D35" s="23" t="s">
        <v>109</v>
      </c>
      <c r="E35" s="23" t="s">
        <v>116</v>
      </c>
      <c r="F35" s="23" t="s">
        <v>117</v>
      </c>
      <c r="G35" s="20">
        <f t="shared" si="0"/>
        <v>50000</v>
      </c>
      <c r="H35" s="24">
        <v>50000</v>
      </c>
      <c r="I35" s="24">
        <v>0</v>
      </c>
      <c r="J35" s="24">
        <v>0</v>
      </c>
    </row>
    <row r="36" ht="36">
      <c r="A36" s="22" t="s">
        <v>106</v>
      </c>
      <c r="B36" s="13" t="s">
        <v>107</v>
      </c>
      <c r="C36" s="13" t="s">
        <v>108</v>
      </c>
      <c r="D36" s="23" t="s">
        <v>109</v>
      </c>
      <c r="E36" s="23" t="s">
        <v>118</v>
      </c>
      <c r="F36" s="23" t="s">
        <v>119</v>
      </c>
      <c r="G36" s="20">
        <f t="shared" si="0"/>
        <v>129000</v>
      </c>
      <c r="H36" s="24">
        <f>120000+9000</f>
        <v>129000</v>
      </c>
      <c r="I36" s="24">
        <v>0</v>
      </c>
      <c r="J36" s="24">
        <v>0</v>
      </c>
    </row>
    <row r="37" ht="48">
      <c r="A37" s="22" t="s">
        <v>106</v>
      </c>
      <c r="B37" s="13" t="s">
        <v>107</v>
      </c>
      <c r="C37" s="13" t="s">
        <v>108</v>
      </c>
      <c r="D37" s="23" t="s">
        <v>109</v>
      </c>
      <c r="E37" s="23" t="s">
        <v>120</v>
      </c>
      <c r="F37" s="23" t="s">
        <v>121</v>
      </c>
      <c r="G37" s="20">
        <f t="shared" si="0"/>
        <v>50000</v>
      </c>
      <c r="H37" s="24">
        <v>50000</v>
      </c>
      <c r="I37" s="24">
        <v>0</v>
      </c>
      <c r="J37" s="24">
        <v>0</v>
      </c>
    </row>
    <row r="38" ht="24">
      <c r="A38" s="22" t="s">
        <v>122</v>
      </c>
      <c r="B38" s="13" t="s">
        <v>123</v>
      </c>
      <c r="C38" s="13" t="s">
        <v>124</v>
      </c>
      <c r="D38" s="23" t="s">
        <v>125</v>
      </c>
      <c r="E38" s="23" t="s">
        <v>126</v>
      </c>
      <c r="F38" s="23" t="s">
        <v>127</v>
      </c>
      <c r="G38" s="20">
        <f t="shared" si="0"/>
        <v>90250</v>
      </c>
      <c r="H38" s="24">
        <f>102000-20000+8250</f>
        <v>90250</v>
      </c>
      <c r="I38" s="24">
        <v>0</v>
      </c>
      <c r="J38" s="24">
        <v>0</v>
      </c>
    </row>
    <row r="39" ht="24">
      <c r="A39" s="22" t="s">
        <v>128</v>
      </c>
      <c r="B39" s="13" t="s">
        <v>129</v>
      </c>
      <c r="C39" s="13" t="s">
        <v>124</v>
      </c>
      <c r="D39" s="23" t="s">
        <v>130</v>
      </c>
      <c r="E39" s="23" t="s">
        <v>126</v>
      </c>
      <c r="F39" s="23" t="s">
        <v>127</v>
      </c>
      <c r="G39" s="20">
        <f t="shared" si="0"/>
        <v>72200</v>
      </c>
      <c r="H39" s="24">
        <f>94000-21800</f>
        <v>72200</v>
      </c>
      <c r="I39" s="24">
        <v>0</v>
      </c>
      <c r="J39" s="24">
        <v>0</v>
      </c>
    </row>
    <row r="40" ht="24">
      <c r="A40" s="22" t="s">
        <v>131</v>
      </c>
      <c r="B40" s="13" t="s">
        <v>132</v>
      </c>
      <c r="C40" s="13" t="s">
        <v>133</v>
      </c>
      <c r="D40" s="23" t="s">
        <v>134</v>
      </c>
      <c r="E40" s="23" t="s">
        <v>135</v>
      </c>
      <c r="F40" s="23" t="s">
        <v>136</v>
      </c>
      <c r="G40" s="20">
        <f t="shared" si="0"/>
        <v>3037</v>
      </c>
      <c r="H40" s="24">
        <f>200000-157000-39963</f>
        <v>3037</v>
      </c>
      <c r="I40" s="24">
        <v>0</v>
      </c>
      <c r="J40" s="24">
        <v>0</v>
      </c>
    </row>
    <row r="41" ht="36">
      <c r="A41" s="22" t="s">
        <v>137</v>
      </c>
      <c r="B41" s="13" t="s">
        <v>138</v>
      </c>
      <c r="C41" s="13" t="s">
        <v>133</v>
      </c>
      <c r="D41" s="23" t="s">
        <v>139</v>
      </c>
      <c r="E41" s="23" t="s">
        <v>140</v>
      </c>
      <c r="F41" s="23" t="s">
        <v>141</v>
      </c>
      <c r="G41" s="20">
        <f t="shared" si="0"/>
        <v>5827624.0700000003</v>
      </c>
      <c r="H41" s="24">
        <f>6000000-250000+2600+4000+71024.07</f>
        <v>5827624.0700000003</v>
      </c>
      <c r="I41" s="24">
        <v>0</v>
      </c>
      <c r="J41" s="24">
        <v>0</v>
      </c>
    </row>
    <row r="42" ht="48">
      <c r="A42" s="26" t="s">
        <v>137</v>
      </c>
      <c r="B42" s="13" t="s">
        <v>138</v>
      </c>
      <c r="C42" s="13" t="s">
        <v>133</v>
      </c>
      <c r="D42" s="23" t="s">
        <v>139</v>
      </c>
      <c r="E42" s="23" t="s">
        <v>142</v>
      </c>
      <c r="F42" s="23" t="s">
        <v>143</v>
      </c>
      <c r="G42" s="20">
        <f t="shared" si="0"/>
        <v>250000</v>
      </c>
      <c r="H42" s="24">
        <v>0</v>
      </c>
      <c r="I42" s="24">
        <f>0+250000</f>
        <v>250000</v>
      </c>
      <c r="J42" s="24">
        <f>I42</f>
        <v>250000</v>
      </c>
    </row>
    <row r="43" ht="36">
      <c r="A43" s="22" t="s">
        <v>137</v>
      </c>
      <c r="B43" s="13" t="s">
        <v>138</v>
      </c>
      <c r="C43" s="13" t="s">
        <v>133</v>
      </c>
      <c r="D43" s="23" t="s">
        <v>139</v>
      </c>
      <c r="E43" s="23" t="s">
        <v>144</v>
      </c>
      <c r="F43" s="23" t="s">
        <v>145</v>
      </c>
      <c r="G43" s="20">
        <f t="shared" si="0"/>
        <v>258975.92999999999</v>
      </c>
      <c r="H43" s="24">
        <f>100000+230000-71024.07</f>
        <v>258975.92999999999</v>
      </c>
      <c r="I43" s="24">
        <v>0</v>
      </c>
      <c r="J43" s="24">
        <v>0</v>
      </c>
    </row>
    <row r="44" ht="36">
      <c r="A44" s="22" t="s">
        <v>146</v>
      </c>
      <c r="B44" s="13" t="s">
        <v>147</v>
      </c>
      <c r="C44" s="13" t="s">
        <v>133</v>
      </c>
      <c r="D44" s="23" t="s">
        <v>148</v>
      </c>
      <c r="E44" s="23" t="s">
        <v>46</v>
      </c>
      <c r="F44" s="23" t="s">
        <v>47</v>
      </c>
      <c r="G44" s="20">
        <f t="shared" si="0"/>
        <v>96345.979999999996</v>
      </c>
      <c r="H44" s="24">
        <v>96345.979999999996</v>
      </c>
      <c r="I44" s="24">
        <v>0</v>
      </c>
      <c r="J44" s="24">
        <v>0</v>
      </c>
    </row>
    <row r="45" ht="48">
      <c r="A45" s="22" t="s">
        <v>146</v>
      </c>
      <c r="B45" s="13" t="s">
        <v>147</v>
      </c>
      <c r="C45" s="13" t="s">
        <v>133</v>
      </c>
      <c r="D45" s="23" t="s">
        <v>148</v>
      </c>
      <c r="E45" s="23" t="s">
        <v>142</v>
      </c>
      <c r="F45" s="23" t="s">
        <v>143</v>
      </c>
      <c r="G45" s="20">
        <f t="shared" si="0"/>
        <v>1200000</v>
      </c>
      <c r="H45" s="24">
        <v>0</v>
      </c>
      <c r="I45" s="24">
        <v>1200000</v>
      </c>
      <c r="J45" s="24">
        <f>I45</f>
        <v>1200000</v>
      </c>
    </row>
    <row r="46" ht="36">
      <c r="A46" s="22" t="s">
        <v>146</v>
      </c>
      <c r="B46" s="13" t="s">
        <v>147</v>
      </c>
      <c r="C46" s="13" t="s">
        <v>133</v>
      </c>
      <c r="D46" s="23" t="s">
        <v>148</v>
      </c>
      <c r="E46" s="23" t="s">
        <v>149</v>
      </c>
      <c r="F46" s="23" t="s">
        <v>150</v>
      </c>
      <c r="G46" s="20">
        <f t="shared" si="0"/>
        <v>190000</v>
      </c>
      <c r="H46" s="24">
        <v>190000</v>
      </c>
      <c r="I46" s="24">
        <v>0</v>
      </c>
      <c r="J46" s="24">
        <v>0</v>
      </c>
    </row>
    <row r="47" ht="24">
      <c r="A47" s="22" t="s">
        <v>151</v>
      </c>
      <c r="B47" s="13" t="s">
        <v>152</v>
      </c>
      <c r="C47" s="13" t="s">
        <v>133</v>
      </c>
      <c r="D47" s="23" t="s">
        <v>153</v>
      </c>
      <c r="E47" s="23" t="s">
        <v>154</v>
      </c>
      <c r="F47" s="23" t="s">
        <v>155</v>
      </c>
      <c r="G47" s="20">
        <f t="shared" si="0"/>
        <v>291500</v>
      </c>
      <c r="H47" s="24">
        <v>291500</v>
      </c>
      <c r="I47" s="24">
        <v>0</v>
      </c>
      <c r="J47" s="24">
        <v>0</v>
      </c>
    </row>
    <row r="48" ht="60">
      <c r="A48" s="22" t="s">
        <v>156</v>
      </c>
      <c r="B48" s="13" t="s">
        <v>157</v>
      </c>
      <c r="C48" s="13" t="s">
        <v>158</v>
      </c>
      <c r="D48" s="23" t="s">
        <v>159</v>
      </c>
      <c r="E48" s="23" t="s">
        <v>160</v>
      </c>
      <c r="F48" s="23" t="s">
        <v>161</v>
      </c>
      <c r="G48" s="20">
        <f t="shared" si="0"/>
        <v>440000</v>
      </c>
      <c r="H48" s="24">
        <v>440000</v>
      </c>
      <c r="I48" s="24">
        <v>0</v>
      </c>
      <c r="J48" s="24">
        <v>0</v>
      </c>
    </row>
    <row r="49" ht="60">
      <c r="A49" s="22" t="s">
        <v>156</v>
      </c>
      <c r="B49" s="13" t="s">
        <v>157</v>
      </c>
      <c r="C49" s="13" t="s">
        <v>158</v>
      </c>
      <c r="D49" s="23" t="s">
        <v>159</v>
      </c>
      <c r="E49" s="23" t="s">
        <v>162</v>
      </c>
      <c r="F49" s="23" t="s">
        <v>163</v>
      </c>
      <c r="G49" s="20">
        <f t="shared" si="0"/>
        <v>510000</v>
      </c>
      <c r="H49" s="24">
        <v>510000</v>
      </c>
      <c r="I49" s="24">
        <v>0</v>
      </c>
      <c r="J49" s="24">
        <v>0</v>
      </c>
    </row>
    <row r="50" ht="24">
      <c r="A50" s="22" t="s">
        <v>164</v>
      </c>
      <c r="B50" s="13" t="s">
        <v>165</v>
      </c>
      <c r="C50" s="13" t="s">
        <v>166</v>
      </c>
      <c r="D50" s="23" t="s">
        <v>167</v>
      </c>
      <c r="E50" s="23" t="s">
        <v>168</v>
      </c>
      <c r="F50" s="23" t="s">
        <v>169</v>
      </c>
      <c r="G50" s="20">
        <f t="shared" si="0"/>
        <v>0</v>
      </c>
      <c r="H50" s="24">
        <f>25000-25000</f>
        <v>0</v>
      </c>
      <c r="I50" s="24">
        <v>0</v>
      </c>
      <c r="J50" s="24">
        <v>0</v>
      </c>
    </row>
    <row r="51" ht="60">
      <c r="A51" s="22" t="s">
        <v>170</v>
      </c>
      <c r="B51" s="13" t="s">
        <v>171</v>
      </c>
      <c r="C51" s="13" t="s">
        <v>166</v>
      </c>
      <c r="D51" s="23" t="s">
        <v>172</v>
      </c>
      <c r="E51" s="23" t="s">
        <v>173</v>
      </c>
      <c r="F51" s="23" t="s">
        <v>174</v>
      </c>
      <c r="G51" s="20">
        <f t="shared" si="0"/>
        <v>706800</v>
      </c>
      <c r="H51" s="24">
        <v>0</v>
      </c>
      <c r="I51" s="24">
        <f>150000+66000+450000+40800</f>
        <v>706800</v>
      </c>
      <c r="J51" s="24">
        <v>150000</v>
      </c>
    </row>
    <row r="52" ht="24">
      <c r="A52" s="22" t="s">
        <v>175</v>
      </c>
      <c r="B52" s="13" t="s">
        <v>176</v>
      </c>
      <c r="C52" s="13" t="s">
        <v>177</v>
      </c>
      <c r="D52" s="23" t="s">
        <v>178</v>
      </c>
      <c r="E52" s="23" t="s">
        <v>179</v>
      </c>
      <c r="F52" s="23" t="s">
        <v>180</v>
      </c>
      <c r="G52" s="20">
        <f t="shared" si="0"/>
        <v>200000</v>
      </c>
      <c r="H52" s="24">
        <v>200000</v>
      </c>
      <c r="I52" s="24">
        <v>0</v>
      </c>
      <c r="J52" s="24">
        <v>0</v>
      </c>
    </row>
    <row r="53" ht="48">
      <c r="A53" s="22" t="s">
        <v>181</v>
      </c>
      <c r="B53" s="13" t="s">
        <v>182</v>
      </c>
      <c r="C53" s="13" t="s">
        <v>183</v>
      </c>
      <c r="D53" s="23" t="s">
        <v>184</v>
      </c>
      <c r="E53" s="23" t="s">
        <v>185</v>
      </c>
      <c r="F53" s="23" t="s">
        <v>186</v>
      </c>
      <c r="G53" s="20">
        <f t="shared" si="0"/>
        <v>1888319</v>
      </c>
      <c r="H53" s="24">
        <f>1730000-100000-120000+77916-28625+174944</f>
        <v>1734235</v>
      </c>
      <c r="I53" s="24">
        <v>154084</v>
      </c>
      <c r="J53" s="24">
        <v>142084</v>
      </c>
    </row>
    <row r="54" ht="36">
      <c r="A54" s="22" t="s">
        <v>187</v>
      </c>
      <c r="B54" s="13" t="s">
        <v>188</v>
      </c>
      <c r="C54" s="13" t="s">
        <v>189</v>
      </c>
      <c r="D54" s="23" t="s">
        <v>190</v>
      </c>
      <c r="E54" s="23" t="s">
        <v>191</v>
      </c>
      <c r="F54" s="23" t="s">
        <v>192</v>
      </c>
      <c r="G54" s="20">
        <f t="shared" si="0"/>
        <v>0</v>
      </c>
      <c r="H54" s="24">
        <v>0</v>
      </c>
      <c r="I54" s="24">
        <v>0</v>
      </c>
      <c r="J54" s="24">
        <v>0</v>
      </c>
    </row>
    <row r="55" ht="36">
      <c r="A55" s="22" t="s">
        <v>193</v>
      </c>
      <c r="B55" s="13" t="s">
        <v>194</v>
      </c>
      <c r="C55" s="13" t="s">
        <v>195</v>
      </c>
      <c r="D55" s="23" t="s">
        <v>196</v>
      </c>
      <c r="E55" s="23" t="s">
        <v>24</v>
      </c>
      <c r="F55" s="23" t="s">
        <v>25</v>
      </c>
      <c r="G55" s="20">
        <f t="shared" si="0"/>
        <v>30000</v>
      </c>
      <c r="H55" s="24">
        <v>30000</v>
      </c>
      <c r="I55" s="24">
        <v>0</v>
      </c>
      <c r="J55" s="24">
        <v>0</v>
      </c>
    </row>
    <row r="56" ht="36">
      <c r="A56" s="22" t="s">
        <v>197</v>
      </c>
      <c r="B56" s="13" t="s">
        <v>198</v>
      </c>
      <c r="C56" s="13" t="s">
        <v>199</v>
      </c>
      <c r="D56" s="23" t="s">
        <v>200</v>
      </c>
      <c r="E56" s="23" t="s">
        <v>201</v>
      </c>
      <c r="F56" s="23" t="s">
        <v>202</v>
      </c>
      <c r="G56" s="20">
        <f t="shared" si="0"/>
        <v>95000</v>
      </c>
      <c r="H56" s="24">
        <v>95000</v>
      </c>
      <c r="I56" s="24">
        <v>0</v>
      </c>
      <c r="J56" s="24">
        <v>0</v>
      </c>
    </row>
    <row r="57" ht="36">
      <c r="A57" s="22" t="s">
        <v>203</v>
      </c>
      <c r="B57" s="13" t="s">
        <v>204</v>
      </c>
      <c r="C57" s="13" t="s">
        <v>205</v>
      </c>
      <c r="D57" s="23" t="s">
        <v>206</v>
      </c>
      <c r="E57" s="23" t="s">
        <v>207</v>
      </c>
      <c r="F57" s="23" t="s">
        <v>208</v>
      </c>
      <c r="G57" s="20">
        <f t="shared" si="0"/>
        <v>78156</v>
      </c>
      <c r="H57" s="24">
        <f>10000+38000+30156</f>
        <v>78156</v>
      </c>
      <c r="I57" s="24">
        <v>0</v>
      </c>
      <c r="J57" s="24">
        <v>0</v>
      </c>
    </row>
    <row r="58" ht="48">
      <c r="A58" s="22" t="s">
        <v>209</v>
      </c>
      <c r="B58" s="13" t="s">
        <v>210</v>
      </c>
      <c r="C58" s="13" t="s">
        <v>211</v>
      </c>
      <c r="D58" s="23" t="s">
        <v>212</v>
      </c>
      <c r="E58" s="23" t="s">
        <v>213</v>
      </c>
      <c r="F58" s="23" t="s">
        <v>214</v>
      </c>
      <c r="G58" s="20">
        <f t="shared" si="0"/>
        <v>0</v>
      </c>
      <c r="H58" s="24">
        <f>50000-50000</f>
        <v>0</v>
      </c>
      <c r="I58" s="24">
        <v>0</v>
      </c>
      <c r="J58" s="24">
        <v>0</v>
      </c>
    </row>
    <row r="59" ht="48">
      <c r="A59" s="22" t="s">
        <v>215</v>
      </c>
      <c r="B59" s="13" t="s">
        <v>216</v>
      </c>
      <c r="C59" s="13" t="s">
        <v>96</v>
      </c>
      <c r="D59" s="23" t="s">
        <v>217</v>
      </c>
      <c r="E59" s="23" t="s">
        <v>218</v>
      </c>
      <c r="F59" s="23" t="s">
        <v>219</v>
      </c>
      <c r="G59" s="20">
        <f t="shared" si="0"/>
        <v>342500</v>
      </c>
      <c r="H59" s="24">
        <v>202500</v>
      </c>
      <c r="I59" s="24">
        <v>140000</v>
      </c>
      <c r="J59" s="24">
        <v>0</v>
      </c>
    </row>
    <row r="60" ht="24">
      <c r="A60" s="17" t="s">
        <v>220</v>
      </c>
      <c r="B60" s="18" t="s">
        <v>18</v>
      </c>
      <c r="C60" s="18" t="s">
        <v>18</v>
      </c>
      <c r="D60" s="19" t="s">
        <v>221</v>
      </c>
      <c r="E60" s="19" t="s">
        <v>18</v>
      </c>
      <c r="F60" s="19" t="s">
        <v>18</v>
      </c>
      <c r="G60" s="20">
        <f t="shared" si="0"/>
        <v>5858822</v>
      </c>
      <c r="H60" s="21">
        <f>SUM(H61:H71)</f>
        <v>3926988</v>
      </c>
      <c r="I60" s="21">
        <f>SUM(I61:I71)</f>
        <v>1931834</v>
      </c>
      <c r="J60" s="21">
        <f>SUM(J61:J71)</f>
        <v>0</v>
      </c>
    </row>
    <row r="61" ht="24">
      <c r="A61" s="22" t="s">
        <v>222</v>
      </c>
      <c r="B61" s="13" t="s">
        <v>90</v>
      </c>
      <c r="C61" s="13" t="s">
        <v>223</v>
      </c>
      <c r="D61" s="23" t="s">
        <v>224</v>
      </c>
      <c r="E61" s="23" t="s">
        <v>225</v>
      </c>
      <c r="F61" s="23" t="s">
        <v>226</v>
      </c>
      <c r="G61" s="20">
        <f t="shared" si="0"/>
        <v>2960000</v>
      </c>
      <c r="H61" s="24">
        <v>1947100</v>
      </c>
      <c r="I61" s="24">
        <v>1012900</v>
      </c>
      <c r="J61" s="24">
        <v>0</v>
      </c>
    </row>
    <row r="62" ht="24">
      <c r="A62" s="22" t="s">
        <v>227</v>
      </c>
      <c r="B62" s="13" t="s">
        <v>228</v>
      </c>
      <c r="C62" s="13" t="s">
        <v>229</v>
      </c>
      <c r="D62" s="23" t="s">
        <v>230</v>
      </c>
      <c r="E62" s="23" t="s">
        <v>231</v>
      </c>
      <c r="F62" s="23" t="s">
        <v>232</v>
      </c>
      <c r="G62" s="20">
        <f t="shared" si="0"/>
        <v>23258</v>
      </c>
      <c r="H62" s="24">
        <f>53775-29300-1217</f>
        <v>23258</v>
      </c>
      <c r="I62" s="24">
        <v>0</v>
      </c>
      <c r="J62" s="24">
        <v>0</v>
      </c>
    </row>
    <row r="63" ht="24">
      <c r="A63" s="22" t="s">
        <v>227</v>
      </c>
      <c r="B63" s="13" t="s">
        <v>228</v>
      </c>
      <c r="C63" s="13" t="s">
        <v>229</v>
      </c>
      <c r="D63" s="23" t="s">
        <v>230</v>
      </c>
      <c r="E63" s="23" t="s">
        <v>233</v>
      </c>
      <c r="F63" s="23" t="s">
        <v>234</v>
      </c>
      <c r="G63" s="20">
        <f t="shared" si="0"/>
        <v>0</v>
      </c>
      <c r="H63" s="24">
        <f>18400-18400</f>
        <v>0</v>
      </c>
      <c r="I63" s="24">
        <v>0</v>
      </c>
      <c r="J63" s="24">
        <v>0</v>
      </c>
    </row>
    <row r="64" ht="24">
      <c r="A64" s="22" t="s">
        <v>227</v>
      </c>
      <c r="B64" s="13" t="s">
        <v>228</v>
      </c>
      <c r="C64" s="13" t="s">
        <v>229</v>
      </c>
      <c r="D64" s="23" t="s">
        <v>230</v>
      </c>
      <c r="E64" s="23" t="s">
        <v>235</v>
      </c>
      <c r="F64" s="23" t="s">
        <v>236</v>
      </c>
      <c r="G64" s="20">
        <f t="shared" si="0"/>
        <v>0</v>
      </c>
      <c r="H64" s="24">
        <f>473200-80000-393200</f>
        <v>0</v>
      </c>
      <c r="I64" s="24">
        <v>0</v>
      </c>
      <c r="J64" s="24">
        <v>0</v>
      </c>
    </row>
    <row r="65" ht="25.5">
      <c r="A65" s="22" t="s">
        <v>227</v>
      </c>
      <c r="B65" s="13" t="s">
        <v>228</v>
      </c>
      <c r="C65" s="13" t="s">
        <v>229</v>
      </c>
      <c r="D65" s="23" t="s">
        <v>230</v>
      </c>
      <c r="E65" s="23" t="s">
        <v>237</v>
      </c>
      <c r="F65" s="23" t="s">
        <v>238</v>
      </c>
      <c r="G65" s="20">
        <f t="shared" si="0"/>
        <v>2482198</v>
      </c>
      <c r="H65" s="24">
        <f>2103925-540661</f>
        <v>1563264</v>
      </c>
      <c r="I65" s="24">
        <v>918934</v>
      </c>
      <c r="J65" s="24">
        <v>0</v>
      </c>
    </row>
    <row r="66" ht="38.25">
      <c r="A66" s="22" t="s">
        <v>227</v>
      </c>
      <c r="B66" s="13" t="s">
        <v>228</v>
      </c>
      <c r="C66" s="13" t="s">
        <v>229</v>
      </c>
      <c r="D66" s="23" t="s">
        <v>230</v>
      </c>
      <c r="E66" s="23" t="s">
        <v>46</v>
      </c>
      <c r="F66" s="23" t="s">
        <v>47</v>
      </c>
      <c r="G66" s="20">
        <f t="shared" si="0"/>
        <v>222229</v>
      </c>
      <c r="H66" s="24">
        <v>222229</v>
      </c>
      <c r="I66" s="24">
        <v>0</v>
      </c>
      <c r="J66" s="24">
        <v>0</v>
      </c>
    </row>
    <row r="67" ht="25.5">
      <c r="A67" s="22" t="s">
        <v>239</v>
      </c>
      <c r="B67" s="13" t="s">
        <v>69</v>
      </c>
      <c r="C67" s="13" t="s">
        <v>240</v>
      </c>
      <c r="D67" s="23" t="s">
        <v>241</v>
      </c>
      <c r="E67" s="23" t="s">
        <v>242</v>
      </c>
      <c r="F67" s="23" t="s">
        <v>243</v>
      </c>
      <c r="G67" s="20">
        <f t="shared" si="0"/>
        <v>36140</v>
      </c>
      <c r="H67" s="24">
        <v>36140</v>
      </c>
      <c r="I67" s="24">
        <v>0</v>
      </c>
      <c r="J67" s="24">
        <v>0</v>
      </c>
    </row>
    <row r="68" ht="25.5">
      <c r="A68" s="22" t="s">
        <v>244</v>
      </c>
      <c r="B68" s="13" t="s">
        <v>245</v>
      </c>
      <c r="C68" s="13" t="s">
        <v>246</v>
      </c>
      <c r="D68" s="23" t="s">
        <v>247</v>
      </c>
      <c r="E68" s="23" t="s">
        <v>233</v>
      </c>
      <c r="F68" s="23" t="s">
        <v>234</v>
      </c>
      <c r="G68" s="20">
        <f t="shared" si="0"/>
        <v>68977</v>
      </c>
      <c r="H68" s="24">
        <f>20000+48977</f>
        <v>68977</v>
      </c>
      <c r="I68" s="24">
        <v>0</v>
      </c>
      <c r="J68" s="24">
        <v>0</v>
      </c>
    </row>
    <row r="69" ht="38.25">
      <c r="A69" s="22" t="s">
        <v>244</v>
      </c>
      <c r="B69" s="13" t="s">
        <v>245</v>
      </c>
      <c r="C69" s="13" t="s">
        <v>246</v>
      </c>
      <c r="D69" s="23" t="s">
        <v>247</v>
      </c>
      <c r="E69" s="23" t="s">
        <v>248</v>
      </c>
      <c r="F69" s="23" t="s">
        <v>249</v>
      </c>
      <c r="G69" s="20">
        <f t="shared" si="0"/>
        <v>3620</v>
      </c>
      <c r="H69" s="24">
        <v>3620</v>
      </c>
      <c r="I69" s="24">
        <v>0</v>
      </c>
      <c r="J69" s="24">
        <v>0</v>
      </c>
    </row>
    <row r="70" ht="25.5">
      <c r="A70" s="22" t="s">
        <v>244</v>
      </c>
      <c r="B70" s="13" t="s">
        <v>245</v>
      </c>
      <c r="C70" s="13" t="s">
        <v>246</v>
      </c>
      <c r="D70" s="23" t="s">
        <v>247</v>
      </c>
      <c r="E70" s="23" t="s">
        <v>242</v>
      </c>
      <c r="F70" s="23" t="s">
        <v>250</v>
      </c>
      <c r="G70" s="20">
        <f t="shared" si="0"/>
        <v>62400</v>
      </c>
      <c r="H70" s="24">
        <f>62400</f>
        <v>62400</v>
      </c>
      <c r="I70" s="24">
        <v>0</v>
      </c>
      <c r="J70" s="24">
        <v>0</v>
      </c>
    </row>
    <row r="71" ht="25.5">
      <c r="A71" s="22" t="s">
        <v>251</v>
      </c>
      <c r="B71" s="13" t="s">
        <v>252</v>
      </c>
      <c r="C71" s="13" t="s">
        <v>124</v>
      </c>
      <c r="D71" s="23" t="s">
        <v>253</v>
      </c>
      <c r="E71" s="23" t="s">
        <v>242</v>
      </c>
      <c r="F71" s="23" t="s">
        <v>250</v>
      </c>
      <c r="G71" s="20">
        <f t="shared" si="0"/>
        <v>0</v>
      </c>
      <c r="H71" s="24">
        <f>60-60</f>
        <v>0</v>
      </c>
      <c r="I71" s="24">
        <v>0</v>
      </c>
      <c r="J71" s="24">
        <v>0</v>
      </c>
    </row>
    <row r="72" ht="25.5">
      <c r="A72" s="17" t="s">
        <v>254</v>
      </c>
      <c r="B72" s="18" t="s">
        <v>18</v>
      </c>
      <c r="C72" s="18" t="s">
        <v>18</v>
      </c>
      <c r="D72" s="19" t="s">
        <v>255</v>
      </c>
      <c r="E72" s="19" t="s">
        <v>18</v>
      </c>
      <c r="F72" s="19" t="s">
        <v>18</v>
      </c>
      <c r="G72" s="20">
        <f t="shared" si="0"/>
        <v>1074712</v>
      </c>
      <c r="H72" s="21">
        <f>H75+H76+H73+H74</f>
        <v>973371</v>
      </c>
      <c r="I72" s="21">
        <f>I75+I76+I73+I74</f>
        <v>101341</v>
      </c>
      <c r="J72" s="21">
        <f>J75+J76+J73+J74</f>
        <v>0</v>
      </c>
    </row>
    <row r="73" ht="38.25">
      <c r="A73" s="22">
        <v>1014030</v>
      </c>
      <c r="B73" s="13">
        <v>4030</v>
      </c>
      <c r="C73" s="27" t="s">
        <v>256</v>
      </c>
      <c r="D73" s="23" t="s">
        <v>257</v>
      </c>
      <c r="E73" s="23" t="s">
        <v>46</v>
      </c>
      <c r="F73" s="23" t="s">
        <v>47</v>
      </c>
      <c r="G73" s="20">
        <f t="shared" ref="G73:G79" si="1">H73+I73</f>
        <v>78716</v>
      </c>
      <c r="H73" s="24">
        <v>57260</v>
      </c>
      <c r="I73" s="24">
        <v>21456</v>
      </c>
      <c r="J73" s="24">
        <v>0</v>
      </c>
    </row>
    <row r="74" ht="35.25" customHeight="1">
      <c r="A74" s="22">
        <v>1014060</v>
      </c>
      <c r="B74" s="13">
        <v>4060</v>
      </c>
      <c r="C74" s="27" t="s">
        <v>258</v>
      </c>
      <c r="D74" s="23" t="s">
        <v>259</v>
      </c>
      <c r="E74" s="23" t="s">
        <v>46</v>
      </c>
      <c r="F74" s="23" t="s">
        <v>47</v>
      </c>
      <c r="G74" s="20">
        <f t="shared" si="1"/>
        <v>87996</v>
      </c>
      <c r="H74" s="24">
        <v>51111</v>
      </c>
      <c r="I74" s="24">
        <v>36885</v>
      </c>
      <c r="J74" s="24">
        <v>0</v>
      </c>
    </row>
    <row r="75" ht="25.5">
      <c r="A75" s="22" t="s">
        <v>260</v>
      </c>
      <c r="B75" s="13" t="s">
        <v>261</v>
      </c>
      <c r="C75" s="13" t="s">
        <v>262</v>
      </c>
      <c r="D75" s="23" t="s">
        <v>263</v>
      </c>
      <c r="E75" s="23" t="s">
        <v>264</v>
      </c>
      <c r="F75" s="23" t="s">
        <v>265</v>
      </c>
      <c r="G75" s="20">
        <f t="shared" si="1"/>
        <v>719900</v>
      </c>
      <c r="H75" s="24">
        <v>676900</v>
      </c>
      <c r="I75" s="24">
        <v>43000</v>
      </c>
      <c r="J75" s="24">
        <v>0</v>
      </c>
    </row>
    <row r="76" ht="38.25">
      <c r="A76" s="22" t="s">
        <v>260</v>
      </c>
      <c r="B76" s="13" t="s">
        <v>261</v>
      </c>
      <c r="C76" s="13" t="s">
        <v>262</v>
      </c>
      <c r="D76" s="23" t="s">
        <v>263</v>
      </c>
      <c r="E76" s="23" t="s">
        <v>266</v>
      </c>
      <c r="F76" s="23" t="s">
        <v>267</v>
      </c>
      <c r="G76" s="20">
        <f t="shared" si="1"/>
        <v>188100</v>
      </c>
      <c r="H76" s="24">
        <f>183100+5000</f>
        <v>188100</v>
      </c>
      <c r="I76" s="24">
        <v>0</v>
      </c>
      <c r="J76" s="24">
        <v>0</v>
      </c>
    </row>
    <row r="77" ht="25.5">
      <c r="A77" s="17" t="s">
        <v>268</v>
      </c>
      <c r="B77" s="18" t="s">
        <v>18</v>
      </c>
      <c r="C77" s="18" t="s">
        <v>18</v>
      </c>
      <c r="D77" s="19" t="s">
        <v>269</v>
      </c>
      <c r="E77" s="19" t="s">
        <v>18</v>
      </c>
      <c r="F77" s="19" t="s">
        <v>18</v>
      </c>
      <c r="G77" s="20">
        <f t="shared" si="1"/>
        <v>150000</v>
      </c>
      <c r="H77" s="21">
        <v>150000</v>
      </c>
      <c r="I77" s="21">
        <v>0</v>
      </c>
      <c r="J77" s="21">
        <v>0</v>
      </c>
    </row>
    <row r="78" ht="38.25">
      <c r="A78" s="22" t="s">
        <v>270</v>
      </c>
      <c r="B78" s="13" t="s">
        <v>271</v>
      </c>
      <c r="C78" s="13" t="s">
        <v>29</v>
      </c>
      <c r="D78" s="23" t="s">
        <v>272</v>
      </c>
      <c r="E78" s="23" t="s">
        <v>36</v>
      </c>
      <c r="F78" s="23" t="s">
        <v>25</v>
      </c>
      <c r="G78" s="20">
        <f t="shared" si="1"/>
        <v>150000</v>
      </c>
      <c r="H78" s="24">
        <v>150000</v>
      </c>
      <c r="I78" s="24">
        <v>0</v>
      </c>
      <c r="J78" s="24">
        <v>0</v>
      </c>
    </row>
    <row r="79">
      <c r="A79" s="28" t="s">
        <v>273</v>
      </c>
      <c r="B79" s="28" t="s">
        <v>273</v>
      </c>
      <c r="C79" s="28" t="s">
        <v>273</v>
      </c>
      <c r="D79" s="29" t="s">
        <v>274</v>
      </c>
      <c r="E79" s="29" t="s">
        <v>273</v>
      </c>
      <c r="F79" s="29" t="s">
        <v>273</v>
      </c>
      <c r="G79" s="20">
        <f t="shared" si="1"/>
        <v>25913216</v>
      </c>
      <c r="H79" s="30">
        <f>H9+H60+H72+H77</f>
        <v>20849372</v>
      </c>
      <c r="I79" s="30">
        <f>I9+I60+I72+I77</f>
        <v>5063844</v>
      </c>
      <c r="J79" s="30">
        <f>J9+J60+J72+J77</f>
        <v>2291869</v>
      </c>
    </row>
    <row r="80">
      <c r="A80" s="31" t="s">
        <v>275</v>
      </c>
      <c r="B80" s="31"/>
      <c r="C80" s="31"/>
      <c r="D80" s="31"/>
      <c r="E80" s="31"/>
      <c r="F80" s="31"/>
      <c r="G80" s="31"/>
      <c r="H80" s="31"/>
      <c r="I80" s="31"/>
      <c r="J80" s="31"/>
    </row>
    <row r="81" s="1" customFormat="1" ht="23.25" customHeight="1">
      <c r="A81" s="32" t="s">
        <v>276</v>
      </c>
      <c r="B81" s="32"/>
      <c r="C81" s="32"/>
      <c r="D81" s="32"/>
      <c r="E81" s="33" t="s">
        <v>277</v>
      </c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ht="13.5">
      <c r="A82" s="2"/>
      <c r="B82" s="2"/>
      <c r="C82" s="2"/>
      <c r="D82" s="3"/>
      <c r="E82" s="3"/>
      <c r="F82" s="3"/>
      <c r="G82" s="1"/>
      <c r="H82" s="3"/>
      <c r="I82" s="3"/>
      <c r="J82" s="3"/>
    </row>
    <row r="83" ht="13.5">
      <c r="A83" s="2"/>
      <c r="B83" s="2"/>
      <c r="C83" s="2"/>
      <c r="D83" s="3"/>
      <c r="E83" s="3"/>
      <c r="F83" s="3"/>
      <c r="G83" s="1"/>
      <c r="H83" s="3"/>
      <c r="I83" s="3"/>
      <c r="J83" s="3"/>
      <c r="K83" s="3"/>
      <c r="L83" s="3"/>
      <c r="M83" s="3"/>
      <c r="N83" s="3"/>
      <c r="O83" s="3"/>
      <c r="P83" s="3"/>
    </row>
  </sheetData>
  <autoFilter ref="A8:R79"/>
  <mergeCells count="14">
    <mergeCell ref="G1:J1"/>
    <mergeCell ref="G2:J2"/>
    <mergeCell ref="A3:J3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A80:J80"/>
    <mergeCell ref="A81:D81"/>
  </mergeCells>
  <printOptions headings="0" gridLines="0"/>
  <pageMargins left="1.1811023622047248" right="0.39370078740157477" top="0.78740157480314954" bottom="0.78740157480314954" header="0" footer="0"/>
  <pageSetup blackAndWhite="0" cellComments="none" copies="1" draft="0" errors="displayed" firstPageNumber="-1" fitToHeight="0" fitToWidth="1" horizontalDpi="600" orientation="landscape" pageOrder="downThenOver" paperSize="9" scale="63" useFirstPageNumber="0" usePrinterDefaults="1" verticalDpi="0"/>
  <headerFooter differentFirst="1">
    <oddHeader>&amp;C&amp;P&amp;R&amp;"Times New Roman,Italic"Продовження 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ONLYOFFICE/6.3.1.32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ПРИМАКОВ Геннадій Анатолійович</cp:lastModifiedBy>
  <cp:revision>3</cp:revision>
  <dcterms:created xsi:type="dcterms:W3CDTF">2021-02-22T13:28:45Z</dcterms:created>
  <dcterms:modified xsi:type="dcterms:W3CDTF">2021-10-28T15:11:24Z</dcterms:modified>
</cp:coreProperties>
</file>