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Звіт 1 квартал\2021\Виконком\"/>
    </mc:Choice>
  </mc:AlternateContent>
  <bookViews>
    <workbookView xWindow="0" yWindow="0" windowWidth="15345" windowHeight="460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8" i="1" l="1"/>
  <c r="G139" i="1"/>
  <c r="G134" i="1"/>
  <c r="G135" i="1"/>
  <c r="E138" i="1"/>
  <c r="E139" i="1"/>
  <c r="E134" i="1"/>
  <c r="E135" i="1"/>
  <c r="G89" i="1"/>
  <c r="G88" i="1" s="1"/>
  <c r="E88" i="1"/>
  <c r="E89" i="1"/>
  <c r="G85" i="1"/>
  <c r="G84" i="1" s="1"/>
  <c r="E84" i="1"/>
  <c r="E85" i="1"/>
  <c r="K59" i="1" l="1"/>
  <c r="I75" i="1"/>
  <c r="J72" i="1"/>
  <c r="J73" i="1"/>
  <c r="J74" i="1"/>
  <c r="J75" i="1"/>
  <c r="J79" i="1"/>
  <c r="K103" i="1"/>
  <c r="J102" i="1"/>
  <c r="J103" i="1"/>
  <c r="J104" i="1"/>
  <c r="J105" i="1"/>
  <c r="J106" i="1"/>
  <c r="H103" i="1"/>
  <c r="H104" i="1"/>
  <c r="H105" i="1"/>
  <c r="H106" i="1"/>
  <c r="H102" i="1"/>
  <c r="J34" i="1"/>
  <c r="J35" i="1"/>
  <c r="J33" i="1"/>
  <c r="J42" i="1"/>
  <c r="J43" i="1"/>
  <c r="J44" i="1"/>
  <c r="J45" i="1"/>
  <c r="J37" i="1"/>
  <c r="J38" i="1"/>
  <c r="J39" i="1"/>
  <c r="E129" i="1" l="1"/>
  <c r="G129" i="1"/>
  <c r="H101" i="1"/>
  <c r="J101" i="1"/>
  <c r="H100" i="1"/>
  <c r="J100" i="1"/>
  <c r="F93" i="1"/>
  <c r="G93" i="1"/>
  <c r="E93" i="1"/>
  <c r="F97" i="1"/>
  <c r="G97" i="1"/>
  <c r="E97" i="1"/>
  <c r="E110" i="1"/>
  <c r="E114" i="1"/>
  <c r="F117" i="1"/>
  <c r="G117" i="1"/>
  <c r="E117" i="1"/>
  <c r="J125" i="1"/>
  <c r="H125" i="1"/>
  <c r="F121" i="1"/>
  <c r="G121" i="1"/>
  <c r="E121" i="1"/>
  <c r="J116" i="1"/>
  <c r="H116" i="1"/>
  <c r="J115" i="1"/>
  <c r="H115" i="1"/>
  <c r="G114" i="1"/>
  <c r="F114" i="1"/>
  <c r="D114" i="1"/>
  <c r="J114" i="1" l="1"/>
  <c r="H114" i="1"/>
  <c r="K95" i="1" l="1"/>
  <c r="J96" i="1"/>
  <c r="H96" i="1"/>
  <c r="I38" i="1" l="1"/>
  <c r="I39" i="1"/>
  <c r="I40" i="1"/>
  <c r="I41" i="1"/>
  <c r="I42" i="1"/>
  <c r="I43" i="1"/>
  <c r="I44" i="1"/>
  <c r="I45" i="1"/>
  <c r="H38" i="1"/>
  <c r="H39" i="1"/>
  <c r="H40" i="1"/>
  <c r="H41" i="1"/>
  <c r="H42" i="1"/>
  <c r="H43" i="1"/>
  <c r="H44" i="1"/>
  <c r="H45" i="1"/>
  <c r="I37" i="1"/>
  <c r="H37" i="1"/>
  <c r="I34" i="1"/>
  <c r="I35" i="1"/>
  <c r="I33" i="1"/>
  <c r="H34" i="1"/>
  <c r="H35" i="1"/>
  <c r="H33" i="1"/>
  <c r="J29" i="1"/>
  <c r="J26" i="1"/>
  <c r="J19" i="1"/>
  <c r="H79" i="1"/>
  <c r="I79" i="1"/>
  <c r="H74" i="1"/>
  <c r="I74" i="1"/>
  <c r="H73" i="1"/>
  <c r="I73" i="1"/>
  <c r="H65" i="1"/>
  <c r="I65" i="1"/>
  <c r="H31" i="1"/>
  <c r="I31" i="1"/>
  <c r="H30" i="1"/>
  <c r="I30" i="1"/>
  <c r="H26" i="1"/>
  <c r="I26" i="1"/>
  <c r="H22" i="1"/>
  <c r="I22" i="1"/>
  <c r="H21" i="1"/>
  <c r="I21" i="1"/>
  <c r="H20" i="1"/>
  <c r="I20" i="1"/>
  <c r="E80" i="1"/>
  <c r="F46" i="1"/>
  <c r="G46" i="1"/>
  <c r="F32" i="1"/>
  <c r="G32" i="1"/>
  <c r="F17" i="1"/>
  <c r="G17" i="1"/>
  <c r="F13" i="1"/>
  <c r="G13" i="1"/>
  <c r="E13" i="1"/>
  <c r="E17" i="1"/>
  <c r="E36" i="1"/>
  <c r="E46" i="1"/>
  <c r="F52" i="1"/>
  <c r="G52" i="1"/>
  <c r="E52" i="1"/>
  <c r="F56" i="1"/>
  <c r="G56" i="1"/>
  <c r="E56" i="1"/>
  <c r="F63" i="1"/>
  <c r="G63" i="1"/>
  <c r="E63" i="1"/>
  <c r="F70" i="1"/>
  <c r="G70" i="1"/>
  <c r="F76" i="1"/>
  <c r="G76" i="1"/>
  <c r="E70" i="1"/>
  <c r="E76" i="1"/>
  <c r="F36" i="1"/>
  <c r="G36" i="1"/>
  <c r="E32" i="1"/>
  <c r="D32" i="1"/>
  <c r="J32" i="1" s="1"/>
  <c r="K32" i="1" l="1"/>
  <c r="G80" i="1"/>
  <c r="F80" i="1"/>
  <c r="H32" i="1"/>
  <c r="I32" i="1"/>
  <c r="D126" i="1" l="1"/>
  <c r="D121" i="1"/>
  <c r="D117" i="1"/>
  <c r="D110" i="1"/>
  <c r="D107" i="1"/>
  <c r="D97" i="1"/>
  <c r="D93" i="1"/>
  <c r="D129" i="1" s="1"/>
  <c r="D76" i="1"/>
  <c r="D70" i="1"/>
  <c r="D63" i="1"/>
  <c r="D56" i="1"/>
  <c r="D52" i="1"/>
  <c r="D46" i="1"/>
  <c r="D36" i="1"/>
  <c r="D17" i="1"/>
  <c r="D13" i="1"/>
  <c r="D80" i="1" l="1"/>
  <c r="H91" i="1"/>
  <c r="H90" i="1"/>
  <c r="H89" i="1"/>
  <c r="H87" i="1"/>
  <c r="H86" i="1"/>
  <c r="H85" i="1"/>
  <c r="H136" i="1"/>
  <c r="H137" i="1"/>
  <c r="H140" i="1"/>
  <c r="H141" i="1"/>
  <c r="H134" i="1"/>
  <c r="H138" i="1"/>
  <c r="H93" i="1" l="1"/>
  <c r="K93" i="1"/>
  <c r="H139" i="1"/>
  <c r="H135" i="1"/>
  <c r="H84" i="1"/>
  <c r="H88" i="1"/>
  <c r="J93" i="1"/>
  <c r="J131" i="1" l="1"/>
  <c r="J132" i="1"/>
  <c r="I131" i="1"/>
  <c r="I132" i="1"/>
  <c r="H131" i="1"/>
  <c r="H132" i="1"/>
  <c r="J82" i="1"/>
  <c r="H82" i="1"/>
  <c r="K98" i="1"/>
  <c r="K99" i="1"/>
  <c r="K108" i="1"/>
  <c r="K109" i="1"/>
  <c r="K113" i="1"/>
  <c r="K119" i="1"/>
  <c r="K124" i="1"/>
  <c r="J94" i="1"/>
  <c r="J95" i="1"/>
  <c r="J98" i="1"/>
  <c r="J99" i="1"/>
  <c r="J108" i="1"/>
  <c r="J109" i="1"/>
  <c r="J111" i="1"/>
  <c r="J112" i="1"/>
  <c r="J113" i="1"/>
  <c r="J119" i="1"/>
  <c r="J120" i="1"/>
  <c r="J122" i="1"/>
  <c r="J123" i="1"/>
  <c r="J124" i="1"/>
  <c r="J127" i="1"/>
  <c r="J128" i="1"/>
  <c r="H94" i="1"/>
  <c r="H95" i="1"/>
  <c r="H98" i="1"/>
  <c r="H99" i="1"/>
  <c r="H108" i="1"/>
  <c r="H109" i="1"/>
  <c r="H111" i="1"/>
  <c r="H112" i="1"/>
  <c r="H113" i="1"/>
  <c r="H119" i="1"/>
  <c r="H122" i="1"/>
  <c r="H127" i="1"/>
  <c r="H128" i="1"/>
  <c r="E126" i="1"/>
  <c r="F126" i="1"/>
  <c r="G126" i="1"/>
  <c r="F110" i="1"/>
  <c r="G110" i="1"/>
  <c r="E107" i="1"/>
  <c r="F107" i="1"/>
  <c r="G107" i="1"/>
  <c r="J65" i="1"/>
  <c r="K14" i="1"/>
  <c r="K15" i="1"/>
  <c r="K16" i="1"/>
  <c r="K18" i="1"/>
  <c r="K23" i="1"/>
  <c r="K24" i="1"/>
  <c r="K25" i="1"/>
  <c r="K27" i="1"/>
  <c r="K28" i="1"/>
  <c r="K40" i="1"/>
  <c r="K41" i="1"/>
  <c r="K45" i="1"/>
  <c r="K47" i="1"/>
  <c r="K48" i="1"/>
  <c r="K49" i="1"/>
  <c r="K50" i="1"/>
  <c r="K51" i="1"/>
  <c r="K53" i="1"/>
  <c r="K54" i="1"/>
  <c r="K55" i="1"/>
  <c r="K58" i="1"/>
  <c r="K61" i="1"/>
  <c r="K66" i="1"/>
  <c r="K67" i="1"/>
  <c r="K69" i="1"/>
  <c r="K72" i="1"/>
  <c r="K77" i="1"/>
  <c r="K78" i="1"/>
  <c r="J14" i="1"/>
  <c r="J15" i="1"/>
  <c r="J16" i="1"/>
  <c r="J18" i="1"/>
  <c r="J23" i="1"/>
  <c r="J24" i="1"/>
  <c r="J25" i="1"/>
  <c r="J27" i="1"/>
  <c r="J28" i="1"/>
  <c r="J40" i="1"/>
  <c r="J41" i="1"/>
  <c r="J47" i="1"/>
  <c r="J48" i="1"/>
  <c r="J49" i="1"/>
  <c r="J50" i="1"/>
  <c r="J51" i="1"/>
  <c r="J53" i="1"/>
  <c r="J54" i="1"/>
  <c r="J55" i="1"/>
  <c r="J57" i="1"/>
  <c r="J58" i="1"/>
  <c r="J59" i="1"/>
  <c r="J60" i="1"/>
  <c r="J61" i="1"/>
  <c r="J62" i="1"/>
  <c r="J64" i="1"/>
  <c r="J66" i="1"/>
  <c r="J67" i="1"/>
  <c r="J68" i="1"/>
  <c r="J69" i="1"/>
  <c r="J71" i="1"/>
  <c r="J77" i="1"/>
  <c r="J78" i="1"/>
  <c r="I14" i="1"/>
  <c r="I15" i="1"/>
  <c r="I16" i="1"/>
  <c r="I18" i="1"/>
  <c r="I19" i="1"/>
  <c r="I23" i="1"/>
  <c r="I24" i="1"/>
  <c r="I27" i="1"/>
  <c r="I28" i="1"/>
  <c r="I29" i="1"/>
  <c r="I47" i="1"/>
  <c r="I48" i="1"/>
  <c r="I49" i="1"/>
  <c r="I50" i="1"/>
  <c r="I51" i="1"/>
  <c r="I53" i="1"/>
  <c r="I54" i="1"/>
  <c r="I55" i="1"/>
  <c r="I57" i="1"/>
  <c r="I58" i="1"/>
  <c r="I59" i="1"/>
  <c r="I60" i="1"/>
  <c r="I61" i="1"/>
  <c r="I62" i="1"/>
  <c r="I64" i="1"/>
  <c r="I66" i="1"/>
  <c r="I67" i="1"/>
  <c r="I68" i="1"/>
  <c r="I69" i="1"/>
  <c r="I71" i="1"/>
  <c r="I72" i="1"/>
  <c r="I78" i="1"/>
  <c r="H14" i="1"/>
  <c r="H15" i="1"/>
  <c r="H16" i="1"/>
  <c r="H18" i="1"/>
  <c r="H19" i="1"/>
  <c r="H23" i="1"/>
  <c r="H24" i="1"/>
  <c r="H27" i="1"/>
  <c r="H28" i="1"/>
  <c r="H29" i="1"/>
  <c r="H47" i="1"/>
  <c r="H48" i="1"/>
  <c r="H49" i="1"/>
  <c r="H50" i="1"/>
  <c r="H51" i="1"/>
  <c r="H53" i="1"/>
  <c r="H54" i="1"/>
  <c r="H55" i="1"/>
  <c r="H57" i="1"/>
  <c r="H58" i="1"/>
  <c r="H59" i="1"/>
  <c r="H60" i="1"/>
  <c r="H61" i="1"/>
  <c r="H62" i="1"/>
  <c r="H64" i="1"/>
  <c r="H66" i="1"/>
  <c r="H67" i="1"/>
  <c r="H68" i="1"/>
  <c r="H69" i="1"/>
  <c r="H71" i="1"/>
  <c r="H72" i="1"/>
  <c r="H75" i="1"/>
  <c r="H78" i="1"/>
  <c r="H76" i="1"/>
  <c r="F129" i="1" l="1"/>
  <c r="K13" i="1"/>
  <c r="J17" i="1"/>
  <c r="K36" i="1"/>
  <c r="K46" i="1"/>
  <c r="K52" i="1"/>
  <c r="K56" i="1"/>
  <c r="I63" i="1"/>
  <c r="I70" i="1"/>
  <c r="H70" i="1"/>
  <c r="H63" i="1"/>
  <c r="H17" i="1"/>
  <c r="K17" i="1"/>
  <c r="J36" i="1"/>
  <c r="I36" i="1"/>
  <c r="J46" i="1"/>
  <c r="I46" i="1"/>
  <c r="J52" i="1"/>
  <c r="I52" i="1"/>
  <c r="J56" i="1"/>
  <c r="I56" i="1"/>
  <c r="J63" i="1"/>
  <c r="K70" i="1"/>
  <c r="K76" i="1"/>
  <c r="I76" i="1"/>
  <c r="H13" i="1"/>
  <c r="K97" i="1"/>
  <c r="K107" i="1"/>
  <c r="K110" i="1"/>
  <c r="K117" i="1"/>
  <c r="K121" i="1"/>
  <c r="J126" i="1"/>
  <c r="I13" i="1"/>
  <c r="J76" i="1"/>
  <c r="J70" i="1"/>
  <c r="H126" i="1"/>
  <c r="H121" i="1"/>
  <c r="H107" i="1"/>
  <c r="H97" i="1"/>
  <c r="J121" i="1"/>
  <c r="J107" i="1"/>
  <c r="J97" i="1"/>
  <c r="K129" i="1"/>
  <c r="H56" i="1"/>
  <c r="H52" i="1"/>
  <c r="H46" i="1"/>
  <c r="H36" i="1"/>
  <c r="I17" i="1"/>
  <c r="J13" i="1"/>
  <c r="H117" i="1"/>
  <c r="H110" i="1"/>
  <c r="J117" i="1"/>
  <c r="J110" i="1"/>
  <c r="K63" i="1"/>
  <c r="I80" i="1" l="1"/>
  <c r="H80" i="1"/>
  <c r="J80" i="1"/>
  <c r="K80" i="1"/>
  <c r="J129" i="1"/>
  <c r="H129" i="1"/>
</calcChain>
</file>

<file path=xl/sharedStrings.xml><?xml version="1.0" encoding="utf-8"?>
<sst xmlns="http://schemas.openxmlformats.org/spreadsheetml/2006/main" count="214" uniqueCount="153">
  <si>
    <t>Загальний фонд</t>
  </si>
  <si>
    <t>грн.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</si>
  <si>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</si>
  <si>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</si>
  <si>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</si>
  <si>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</si>
  <si>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</si>
  <si>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</si>
  <si>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1010</t>
  </si>
  <si>
    <t>Надання дошкільної освіти</t>
  </si>
  <si>
    <t>1020</t>
  </si>
  <si>
    <t>1090</t>
  </si>
  <si>
    <t>Надання позашкільної освіти закладами позашкільної освіти, заходи із позашкільної роботи з дітьми</t>
  </si>
  <si>
    <t>1100</t>
  </si>
  <si>
    <t>Надання спеціальної освіти мистецькими школами</t>
  </si>
  <si>
    <t>1150</t>
  </si>
  <si>
    <t>Методичне забезпечення діяльності закладів освіти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</si>
  <si>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</si>
  <si>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</si>
  <si>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</si>
  <si>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</si>
  <si>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1170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</si>
  <si>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</si>
  <si>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</si>
  <si>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3121</t>
  </si>
  <si>
    <t>Утримання та забезпечення діяльності центрів соціальних служб для сім`ї, дітей та молоді</t>
  </si>
  <si>
    <t>3242</t>
  </si>
  <si>
    <t>Інші заходи у сфері соціального захисту і соціального забезпечення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</si>
  <si>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</si>
  <si>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</si>
  <si>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</si>
  <si>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</si>
  <si>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</si>
  <si>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</si>
  <si>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</si>
  <si>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</si>
  <si>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</si>
  <si>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</si>
  <si>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</si>
  <si>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</si>
  <si>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</si>
  <si>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</si>
  <si>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</si>
  <si>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</si>
  <si>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6016</t>
  </si>
  <si>
    <t>Впровадження засобів обліку витрат та регулювання споживання води та теплової енергії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</si>
  <si>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</si>
  <si>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</si>
  <si>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</si>
  <si>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</si>
  <si>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6040</t>
  </si>
  <si>
    <t>Заходи, пов`язані з поліпшенням питної води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</si>
  <si>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</si>
  <si>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</t>
  </si>
  <si>
    <t>6090</t>
  </si>
  <si>
    <t>Інша діяльність у сфері житлово-комунального господарства</t>
  </si>
  <si>
    <t>7110</t>
  </si>
  <si>
    <t>Реалізація програм в галузі сільського господарства</t>
  </si>
  <si>
    <t>7412</t>
  </si>
  <si>
    <t>Регулювання цін на послуги місцевого автотранспорту</t>
  </si>
  <si>
    <t>7442</t>
  </si>
  <si>
    <t>Утримання та розвиток інших об`єктів транспортної інфраструктури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</si>
  <si>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</si>
  <si>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</si>
  <si>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</si>
  <si>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</si>
  <si>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8110</t>
  </si>
  <si>
    <t>Заходи із запобігання та ліквідації надзвичайних ситуацій та наслідків стихійного лиха</t>
  </si>
  <si>
    <t>8130</t>
  </si>
  <si>
    <t>Забезпечення діяльності місцевої пожежної охорони</t>
  </si>
  <si>
    <t>8700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</si>
  <si>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</si>
  <si>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</si>
  <si>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9770</t>
  </si>
  <si>
    <t>Інші субвенції з місцевого бюджету</t>
  </si>
  <si>
    <t xml:space="preserve"> </t>
  </si>
  <si>
    <t>Виконано за 1 квартал 2020 року</t>
  </si>
  <si>
    <t>% виконання</t>
  </si>
  <si>
    <t>до уточнених річних призначень</t>
  </si>
  <si>
    <t>до уточнених призначень на звітний період</t>
  </si>
  <si>
    <t>абсолютне відхилення, +/-</t>
  </si>
  <si>
    <t>відносне відхилення, %</t>
  </si>
  <si>
    <t>7=к.6/к.4</t>
  </si>
  <si>
    <t>8=к.6/к.5</t>
  </si>
  <si>
    <t>9=к.6-к.3</t>
  </si>
  <si>
    <t>10=к.6/к.3</t>
  </si>
  <si>
    <t>0100</t>
  </si>
  <si>
    <t>Державне управління</t>
  </si>
  <si>
    <t>Освіта</t>
  </si>
  <si>
    <t>Соціальний захист та соціальне забезпечення</t>
  </si>
  <si>
    <t>Культура і мистецтво</t>
  </si>
  <si>
    <t>Фізична культура і спорт</t>
  </si>
  <si>
    <t>Житлово-комунальне господарство</t>
  </si>
  <si>
    <t>Економічна діяльність</t>
  </si>
  <si>
    <t>Інша діяльність</t>
  </si>
  <si>
    <t>Міжбюджетні трансферти</t>
  </si>
  <si>
    <t>Назва</t>
  </si>
  <si>
    <t>Здійснення заходів із землеустрою</t>
  </si>
  <si>
    <t>Видаткова частина бюджету</t>
  </si>
  <si>
    <t>Усього видатків по загальному фонду</t>
  </si>
  <si>
    <t>7130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</si>
  <si>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</si>
  <si>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</si>
  <si>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</si>
  <si>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</si>
  <si>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8312</t>
  </si>
  <si>
    <t>Утилізація відходів</t>
  </si>
  <si>
    <t>Спеціальний фонд</t>
  </si>
  <si>
    <t>Усього видатків по спеціальному фонду</t>
  </si>
  <si>
    <t>Кредитування загального фонду</t>
  </si>
  <si>
    <t>Надання довгострокових кредитів індивідуальним забудовникам житла на селі</t>
  </si>
  <si>
    <t>Кредитування спеціального фонду</t>
  </si>
  <si>
    <t>Повернення довгострокових кредитів, наданих індивідуальним забудовникам житла на селі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</si>
  <si>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</si>
  <si>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</si>
  <si>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</si>
  <si>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</si>
  <si>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</si>
  <si>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</si>
  <si>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</si>
  <si>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ДЖЕРЕЛА ФІНАНСУВАННЯ ДИФІЦИТУ БЮДЖЕТУ ЗФ</t>
  </si>
  <si>
    <t>ДЖЕРЕЛА ФІНАНСУВАННЯ ДИФІЦИТУ БЮДЖЕТУ СФ</t>
  </si>
  <si>
    <t>Звіт про виконання бюджету Менської ТГ за 1 квартал 2021 року</t>
  </si>
  <si>
    <t>Бюджет на 2021 рік з урахуванням змін</t>
  </si>
  <si>
    <t>Виконано за 1 квартал 2021 року</t>
  </si>
  <si>
    <t>До звітних даних за 1 квартал 2020 року</t>
  </si>
  <si>
    <t xml:space="preserve">"Додаток №2 до рішення виконавчого комітету Менської міської ради №__ від 27 квітня 2021 року
"Про виконання бюджету Менської міської територіальної громади за 1 квартал 2021 року"   
</t>
  </si>
  <si>
    <t>Забезпечення діяльності центрів професійного розвитку педагогічних працівників</t>
  </si>
  <si>
    <t>Надання загальної середньої освіти закладами загальної середньої освіти</t>
  </si>
  <si>
    <t>Надання загальної середньої освіти закладами загальної середньої освіти (за рахунок освітньої субвенції)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</si>
  <si>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</si>
  <si>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</si>
  <si>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Забезпечення діяльності інклюзивно-ресурсних центрів за рахунок коштів місцевого бюджету</t>
  </si>
  <si>
    <t>Забезпечення діяльності інклюзивно-ресурсних центрів за рахунок освітньої субвенції</t>
  </si>
  <si>
    <t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</t>
  </si>
  <si>
    <t>Охорона здоров'я</t>
  </si>
  <si>
    <t>Багатопрофільна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</si>
  <si>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</si>
  <si>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</si>
  <si>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Надання пільг окремим категоріям громадян з оплати послуг зв`язку</t>
  </si>
  <si>
    <t>Компенсаційні виплати за пільговий проїзд окремих категорій громадян на залізничному транспорті</t>
  </si>
  <si>
    <t>Пільгове медичне обслуговування осіб, які постраждали внаслідок Чорнобильської катастрофи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</si>
  <si>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</si>
  <si>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</si>
  <si>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</si>
  <si>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Резервний фонд місцевого бюджету</t>
  </si>
  <si>
    <t>Інші заходи громадського порядку та безпеки</t>
  </si>
  <si>
    <t>Інша діяльність у сфері екології та охорони природних ресурсів</t>
  </si>
  <si>
    <t>Субвенція з місцевого бюджету державному бюджету на виконання програм соціально-економічного розвитку регіонів</t>
  </si>
  <si>
    <t>Надання загальної середньої освіти закладами загальної середньої освіти (залишок освітньої субвенції)</t>
  </si>
  <si>
    <t>Код, Наказ МФУ від 17.12.2020 № 781</t>
  </si>
  <si>
    <t>Код, Наказ МФУ від 20.09.2017 № 793</t>
  </si>
  <si>
    <t xml:space="preserve">Бюджет на 1 квартал 2021 року з урахуванням змін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</si>
</sst>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5" fontId="0" fillId="0" borderId="1" xfId="0" applyNumberFormat="1" applyFont="1" applyBorder="1" applyAlignment="1">
      <alignment horizontal="right" vertical="center" wrapText="1"/>
    </xf>
    <xf numFmtId="2" fontId="0" fillId="0" borderId="1" xfId="0" applyNumberFormat="1" applyFont="1" applyBorder="1" applyAlignment="1">
      <alignment horizontal="right" vertical="center" wrapText="1"/>
    </xf>
    <xf numFmtId="0" fontId="0" fillId="0" borderId="2" xfId="0" quotePrefix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5" fontId="0" fillId="0" borderId="2" xfId="0" applyNumberFormat="1" applyFont="1" applyBorder="1" applyAlignment="1">
      <alignment horizontal="right" vertical="center" wrapText="1"/>
    </xf>
    <xf numFmtId="2" fontId="0" fillId="0" borderId="2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164" fontId="0" fillId="0" borderId="4" xfId="0" applyNumberFormat="1" applyBorder="1" applyAlignment="1">
      <alignment vertical="center" wrapText="1"/>
    </xf>
    <xf numFmtId="165" fontId="0" fillId="0" borderId="4" xfId="0" applyNumberFormat="1" applyFont="1" applyBorder="1" applyAlignment="1">
      <alignment horizontal="right" vertical="center" wrapText="1"/>
    </xf>
    <xf numFmtId="2" fontId="0" fillId="0" borderId="4" xfId="0" applyNumberFormat="1" applyFont="1" applyBorder="1" applyAlignment="1">
      <alignment horizontal="right" vertical="center" wrapText="1"/>
    </xf>
    <xf numFmtId="0" fontId="0" fillId="0" borderId="4" xfId="0" quotePrefix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165" fontId="1" fillId="2" borderId="6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horizontal="right" vertical="center" wrapText="1"/>
    </xf>
    <xf numFmtId="165" fontId="1" fillId="2" borderId="7" xfId="0" applyNumberFormat="1" applyFont="1" applyFill="1" applyBorder="1" applyAlignment="1">
      <alignment horizontal="right" vertical="center" wrapText="1"/>
    </xf>
    <xf numFmtId="0" fontId="1" fillId="2" borderId="5" xfId="0" quotePrefix="1" applyFont="1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vertical="center" wrapText="1"/>
    </xf>
    <xf numFmtId="164" fontId="1" fillId="2" borderId="6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0" xfId="0"/>
    <xf numFmtId="0" fontId="0" fillId="5" borderId="0" xfId="0" applyFill="1"/>
    <xf numFmtId="2" fontId="0" fillId="0" borderId="1" xfId="0" applyNumberFormat="1" applyBorder="1"/>
    <xf numFmtId="165" fontId="1" fillId="5" borderId="1" xfId="0" applyNumberFormat="1" applyFont="1" applyFill="1" applyBorder="1" applyAlignment="1">
      <alignment horizontal="right" vertical="center" wrapText="1"/>
    </xf>
    <xf numFmtId="2" fontId="1" fillId="5" borderId="1" xfId="0" applyNumberFormat="1" applyFont="1" applyFill="1" applyBorder="1" applyAlignment="1">
      <alignment horizontal="right" vertical="center" wrapText="1"/>
    </xf>
    <xf numFmtId="165" fontId="1" fillId="5" borderId="4" xfId="0" applyNumberFormat="1" applyFont="1" applyFill="1" applyBorder="1" applyAlignment="1">
      <alignment horizontal="right" vertical="center" wrapText="1"/>
    </xf>
    <xf numFmtId="2" fontId="1" fillId="5" borderId="4" xfId="0" applyNumberFormat="1" applyFont="1" applyFill="1" applyBorder="1" applyAlignment="1">
      <alignment horizontal="right" vertical="center" wrapText="1"/>
    </xf>
    <xf numFmtId="2" fontId="1" fillId="2" borderId="6" xfId="0" applyNumberFormat="1" applyFont="1" applyFill="1" applyBorder="1" applyAlignment="1">
      <alignment vertical="center" wrapText="1"/>
    </xf>
    <xf numFmtId="165" fontId="1" fillId="5" borderId="2" xfId="0" applyNumberFormat="1" applyFont="1" applyFill="1" applyBorder="1" applyAlignment="1">
      <alignment horizontal="right" vertical="center" wrapText="1"/>
    </xf>
    <xf numFmtId="2" fontId="1" fillId="5" borderId="2" xfId="0" applyNumberFormat="1" applyFont="1" applyFill="1" applyBorder="1" applyAlignment="1">
      <alignment horizontal="right" vertical="center" wrapText="1"/>
    </xf>
    <xf numFmtId="2" fontId="0" fillId="2" borderId="6" xfId="0" applyNumberFormat="1" applyFill="1" applyBorder="1"/>
    <xf numFmtId="165" fontId="1" fillId="5" borderId="6" xfId="0" applyNumberFormat="1" applyFont="1" applyFill="1" applyBorder="1" applyAlignment="1">
      <alignment horizontal="right" vertical="center" wrapText="1"/>
    </xf>
    <xf numFmtId="2" fontId="1" fillId="5" borderId="6" xfId="0" applyNumberFormat="1" applyFont="1" applyFill="1" applyBorder="1" applyAlignment="1">
      <alignment horizontal="right" vertical="center" wrapText="1"/>
    </xf>
    <xf numFmtId="165" fontId="1" fillId="5" borderId="7" xfId="0" applyNumberFormat="1" applyFont="1" applyFill="1" applyBorder="1" applyAlignment="1">
      <alignment horizontal="right" vertical="center" wrapText="1"/>
    </xf>
    <xf numFmtId="0" fontId="1" fillId="4" borderId="5" xfId="0" quotePrefix="1" applyFont="1" applyFill="1" applyBorder="1" applyAlignment="1">
      <alignment vertical="center" wrapText="1"/>
    </xf>
    <xf numFmtId="164" fontId="1" fillId="4" borderId="6" xfId="0" applyNumberFormat="1" applyFont="1" applyFill="1" applyBorder="1" applyAlignment="1">
      <alignment vertical="center" wrapText="1"/>
    </xf>
    <xf numFmtId="165" fontId="1" fillId="4" borderId="6" xfId="0" applyNumberFormat="1" applyFont="1" applyFill="1" applyBorder="1" applyAlignment="1">
      <alignment horizontal="right" vertical="center" wrapText="1"/>
    </xf>
    <xf numFmtId="2" fontId="1" fillId="4" borderId="6" xfId="0" applyNumberFormat="1" applyFont="1" applyFill="1" applyBorder="1" applyAlignment="1">
      <alignment horizontal="right" vertical="center" wrapText="1"/>
    </xf>
    <xf numFmtId="165" fontId="1" fillId="4" borderId="7" xfId="0" applyNumberFormat="1" applyFont="1" applyFill="1" applyBorder="1" applyAlignment="1">
      <alignment horizontal="right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5" borderId="5" xfId="0" quotePrefix="1" applyFont="1" applyFill="1" applyBorder="1" applyAlignment="1">
      <alignment vertical="center" wrapText="1"/>
    </xf>
    <xf numFmtId="0" fontId="1" fillId="5" borderId="6" xfId="0" applyFont="1" applyFill="1" applyBorder="1" applyAlignment="1">
      <alignment vertical="center" wrapText="1"/>
    </xf>
    <xf numFmtId="164" fontId="1" fillId="5" borderId="6" xfId="0" applyNumberFormat="1" applyFont="1" applyFill="1" applyBorder="1" applyAlignment="1">
      <alignment vertical="center" wrapText="1"/>
    </xf>
    <xf numFmtId="0" fontId="1" fillId="3" borderId="5" xfId="0" quotePrefix="1" applyFont="1" applyFill="1" applyBorder="1" applyAlignment="1">
      <alignment vertical="center" wrapText="1"/>
    </xf>
    <xf numFmtId="164" fontId="1" fillId="3" borderId="6" xfId="0" applyNumberFormat="1" applyFont="1" applyFill="1" applyBorder="1" applyAlignment="1">
      <alignment vertical="center" wrapText="1"/>
    </xf>
    <xf numFmtId="165" fontId="1" fillId="3" borderId="6" xfId="0" applyNumberFormat="1" applyFont="1" applyFill="1" applyBorder="1" applyAlignment="1">
      <alignment horizontal="right" vertical="center" wrapText="1"/>
    </xf>
    <xf numFmtId="2" fontId="1" fillId="3" borderId="6" xfId="0" applyNumberFormat="1" applyFont="1" applyFill="1" applyBorder="1" applyAlignment="1">
      <alignment horizontal="right" vertical="center" wrapText="1"/>
    </xf>
    <xf numFmtId="165" fontId="1" fillId="3" borderId="7" xfId="0" applyNumberFormat="1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2" fontId="1" fillId="0" borderId="1" xfId="0" applyNumberFormat="1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2" fontId="0" fillId="0" borderId="1" xfId="0" applyNumberFormat="1" applyBorder="1"/>
    <xf numFmtId="2" fontId="1" fillId="0" borderId="1" xfId="0" applyNumberFormat="1" applyFont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/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6" borderId="5" xfId="0" quotePrefix="1" applyFont="1" applyFill="1" applyBorder="1" applyAlignment="1">
      <alignment vertical="center" wrapText="1"/>
    </xf>
    <xf numFmtId="0" fontId="3" fillId="6" borderId="6" xfId="0" applyFont="1" applyFill="1" applyBorder="1" applyAlignment="1">
      <alignment vertical="center" wrapText="1"/>
    </xf>
    <xf numFmtId="164" fontId="3" fillId="6" borderId="6" xfId="0" applyNumberFormat="1" applyFont="1" applyFill="1" applyBorder="1" applyAlignment="1">
      <alignment vertical="center" wrapText="1"/>
    </xf>
    <xf numFmtId="165" fontId="3" fillId="6" borderId="6" xfId="0" applyNumberFormat="1" applyFont="1" applyFill="1" applyBorder="1" applyAlignment="1">
      <alignment horizontal="right" vertical="center" wrapText="1"/>
    </xf>
    <xf numFmtId="2" fontId="3" fillId="6" borderId="6" xfId="0" applyNumberFormat="1" applyFont="1" applyFill="1" applyBorder="1" applyAlignment="1">
      <alignment horizontal="right" vertical="center" wrapText="1"/>
    </xf>
    <xf numFmtId="165" fontId="3" fillId="6" borderId="7" xfId="0" applyNumberFormat="1" applyFont="1" applyFill="1" applyBorder="1" applyAlignment="1">
      <alignment horizontal="right" vertical="center" wrapText="1"/>
    </xf>
    <xf numFmtId="0" fontId="3" fillId="4" borderId="5" xfId="0" quotePrefix="1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2" fontId="3" fillId="4" borderId="6" xfId="0" applyNumberFormat="1" applyFont="1" applyFill="1" applyBorder="1"/>
    <xf numFmtId="165" fontId="3" fillId="4" borderId="6" xfId="0" applyNumberFormat="1" applyFont="1" applyFill="1" applyBorder="1" applyAlignment="1">
      <alignment horizontal="right" vertical="center" wrapText="1"/>
    </xf>
    <xf numFmtId="2" fontId="3" fillId="4" borderId="6" xfId="0" applyNumberFormat="1" applyFont="1" applyFill="1" applyBorder="1" applyAlignment="1">
      <alignment horizontal="right" vertical="center" wrapText="1"/>
    </xf>
    <xf numFmtId="165" fontId="3" fillId="4" borderId="7" xfId="0" applyNumberFormat="1" applyFont="1" applyFill="1" applyBorder="1" applyAlignment="1">
      <alignment horizontal="right" vertical="center" wrapText="1"/>
    </xf>
    <xf numFmtId="0" fontId="1" fillId="7" borderId="10" xfId="0" quotePrefix="1" applyFont="1" applyFill="1" applyBorder="1" applyAlignment="1">
      <alignment vertical="center" wrapText="1"/>
    </xf>
    <xf numFmtId="0" fontId="1" fillId="7" borderId="11" xfId="0" quotePrefix="1" applyFont="1" applyFill="1" applyBorder="1" applyAlignment="1">
      <alignment vertical="center" wrapText="1"/>
    </xf>
    <xf numFmtId="164" fontId="1" fillId="5" borderId="13" xfId="0" applyNumberFormat="1" applyFont="1" applyFill="1" applyBorder="1" applyAlignment="1">
      <alignment vertical="center" wrapText="1"/>
    </xf>
    <xf numFmtId="165" fontId="1" fillId="5" borderId="13" xfId="0" applyNumberFormat="1" applyFont="1" applyFill="1" applyBorder="1" applyAlignment="1">
      <alignment horizontal="right" vertical="center" wrapText="1"/>
    </xf>
    <xf numFmtId="2" fontId="1" fillId="5" borderId="13" xfId="0" applyNumberFormat="1" applyFont="1" applyFill="1" applyBorder="1" applyAlignment="1">
      <alignment horizontal="right" vertical="center" wrapText="1"/>
    </xf>
    <xf numFmtId="165" fontId="1" fillId="5" borderId="14" xfId="0" applyNumberFormat="1" applyFont="1" applyFill="1" applyBorder="1" applyAlignment="1">
      <alignment horizontal="right" vertical="center" wrapText="1"/>
    </xf>
    <xf numFmtId="0" fontId="1" fillId="5" borderId="15" xfId="0" quotePrefix="1" applyFont="1" applyFill="1" applyBorder="1" applyAlignment="1">
      <alignment vertical="center" wrapText="1"/>
    </xf>
    <xf numFmtId="0" fontId="1" fillId="5" borderId="13" xfId="0" applyFont="1" applyFill="1" applyBorder="1" applyAlignment="1">
      <alignment vertical="center" wrapText="1"/>
    </xf>
    <xf numFmtId="0" fontId="1" fillId="7" borderId="6" xfId="0" quotePrefix="1" applyFont="1" applyFill="1" applyBorder="1" applyAlignment="1">
      <alignment vertical="center" wrapText="1"/>
    </xf>
    <xf numFmtId="164" fontId="1" fillId="7" borderId="6" xfId="0" applyNumberFormat="1" applyFont="1" applyFill="1" applyBorder="1" applyAlignment="1">
      <alignment vertical="center" wrapText="1"/>
    </xf>
    <xf numFmtId="165" fontId="1" fillId="7" borderId="6" xfId="0" applyNumberFormat="1" applyFont="1" applyFill="1" applyBorder="1" applyAlignment="1">
      <alignment horizontal="right" vertical="center" wrapText="1"/>
    </xf>
    <xf numFmtId="2" fontId="1" fillId="7" borderId="6" xfId="0" applyNumberFormat="1" applyFont="1" applyFill="1" applyBorder="1" applyAlignment="1">
      <alignment horizontal="right" vertical="center" wrapText="1"/>
    </xf>
    <xf numFmtId="165" fontId="1" fillId="7" borderId="7" xfId="0" applyNumberFormat="1" applyFont="1" applyFill="1" applyBorder="1" applyAlignment="1">
      <alignment horizontal="right" vertical="center" wrapText="1"/>
    </xf>
    <xf numFmtId="0" fontId="0" fillId="0" borderId="4" xfId="0" applyBorder="1"/>
    <xf numFmtId="0" fontId="1" fillId="0" borderId="16" xfId="0" applyFont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1" fillId="2" borderId="16" xfId="0" quotePrefix="1" applyFont="1" applyFill="1" applyBorder="1" applyAlignment="1">
      <alignment horizontal="center" vertical="center" wrapText="1"/>
    </xf>
    <xf numFmtId="0" fontId="3" fillId="6" borderId="16" xfId="0" quotePrefix="1" applyFont="1" applyFill="1" applyBorder="1" applyAlignment="1">
      <alignment vertical="center" wrapText="1"/>
    </xf>
    <xf numFmtId="0" fontId="1" fillId="3" borderId="16" xfId="0" quotePrefix="1" applyFont="1" applyFill="1" applyBorder="1" applyAlignment="1">
      <alignment vertical="center" wrapText="1"/>
    </xf>
    <xf numFmtId="0" fontId="1" fillId="5" borderId="16" xfId="0" quotePrefix="1" applyFont="1" applyFill="1" applyBorder="1" applyAlignment="1">
      <alignment vertical="center" wrapText="1"/>
    </xf>
    <xf numFmtId="0" fontId="1" fillId="4" borderId="16" xfId="0" quotePrefix="1" applyFont="1" applyFill="1" applyBorder="1" applyAlignment="1">
      <alignment vertical="center" wrapText="1"/>
    </xf>
    <xf numFmtId="0" fontId="3" fillId="4" borderId="16" xfId="0" quotePrefix="1" applyFont="1" applyFill="1" applyBorder="1" applyAlignment="1">
      <alignment vertical="center" wrapText="1"/>
    </xf>
    <xf numFmtId="0" fontId="1" fillId="5" borderId="17" xfId="0" quotePrefix="1" applyFont="1" applyFill="1" applyBorder="1" applyAlignment="1">
      <alignment vertical="center" wrapText="1"/>
    </xf>
    <xf numFmtId="0" fontId="0" fillId="0" borderId="1" xfId="0" quotePrefix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 wrapText="1"/>
    </xf>
    <xf numFmtId="165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ill="1"/>
    <xf numFmtId="0" fontId="0" fillId="0" borderId="19" xfId="0" quotePrefix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5" fontId="0" fillId="0" borderId="3" xfId="0" applyNumberFormat="1" applyFont="1" applyBorder="1" applyAlignment="1">
      <alignment horizontal="right" vertical="center" wrapText="1"/>
    </xf>
    <xf numFmtId="165" fontId="0" fillId="0" borderId="20" xfId="0" applyNumberFormat="1" applyFont="1" applyBorder="1" applyAlignment="1">
      <alignment horizontal="right" vertical="center" wrapText="1"/>
    </xf>
    <xf numFmtId="0" fontId="0" fillId="0" borderId="1" xfId="0" applyBorder="1" applyAlignment="1">
      <alignment vertical="center" wrapText="1"/>
    </xf>
    <xf numFmtId="0" fontId="1" fillId="2" borderId="15" xfId="0" quotePrefix="1" applyFont="1" applyFill="1" applyBorder="1" applyAlignment="1">
      <alignment horizontal="center" vertical="center" wrapText="1"/>
    </xf>
    <xf numFmtId="0" fontId="1" fillId="2" borderId="17" xfId="0" quotePrefix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vertical="center" wrapText="1"/>
    </xf>
    <xf numFmtId="165" fontId="1" fillId="2" borderId="13" xfId="0" applyNumberFormat="1" applyFont="1" applyFill="1" applyBorder="1" applyAlignment="1">
      <alignment horizontal="right"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165" fontId="1" fillId="2" borderId="14" xfId="0" applyNumberFormat="1" applyFont="1" applyFill="1" applyBorder="1" applyAlignment="1">
      <alignment horizontal="right" vertic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164" fontId="0" fillId="0" borderId="1" xfId="0" applyNumberFormat="1" applyFont="1" applyFill="1" applyBorder="1" applyAlignment="1">
      <alignment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0" xfId="0"/>
    <xf numFmtId="0" fontId="0" fillId="0" borderId="1" xfId="0" applyBorder="1" applyAlignment="1">
      <alignment vertical="center" wrapText="1"/>
    </xf>
    <xf numFmtId="0" fontId="0" fillId="0" borderId="19" xfId="0" quotePrefix="1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164" fontId="0" fillId="0" borderId="4" xfId="0" applyNumberFormat="1" applyFill="1" applyBorder="1" applyAlignment="1">
      <alignment vertical="center" wrapText="1"/>
    </xf>
    <xf numFmtId="164" fontId="0" fillId="0" borderId="2" xfId="0" applyNumberFormat="1" applyFill="1" applyBorder="1" applyAlignment="1">
      <alignment vertical="center" wrapText="1"/>
    </xf>
    <xf numFmtId="164" fontId="0" fillId="0" borderId="3" xfId="0" applyNumberFormat="1" applyFill="1" applyBorder="1" applyAlignment="1">
      <alignment vertical="center" wrapText="1"/>
    </xf>
    <xf numFmtId="49" fontId="0" fillId="0" borderId="19" xfId="0" quotePrefix="1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left"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2" fontId="0" fillId="0" borderId="3" xfId="0" applyNumberFormat="1" applyFont="1" applyFill="1" applyBorder="1"/>
    <xf numFmtId="165" fontId="0" fillId="0" borderId="3" xfId="0" applyNumberFormat="1" applyFont="1" applyFill="1" applyBorder="1" applyAlignment="1">
      <alignment horizontal="right" vertical="center" wrapText="1"/>
    </xf>
    <xf numFmtId="2" fontId="0" fillId="0" borderId="3" xfId="0" applyNumberFormat="1" applyFont="1" applyFill="1" applyBorder="1" applyAlignment="1">
      <alignment horizontal="right" vertical="center" wrapText="1"/>
    </xf>
    <xf numFmtId="165" fontId="0" fillId="0" borderId="8" xfId="0" applyNumberFormat="1" applyFont="1" applyFill="1" applyBorder="1" applyAlignment="1">
      <alignment horizontal="right" vertical="center" wrapText="1"/>
    </xf>
    <xf numFmtId="0" fontId="0" fillId="0" borderId="19" xfId="0" quotePrefix="1" applyFont="1" applyFill="1" applyBorder="1" applyAlignment="1">
      <alignment horizontal="left" vertical="center" wrapText="1"/>
    </xf>
    <xf numFmtId="0" fontId="0" fillId="0" borderId="0" xfId="0"/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quotePrefix="1" applyFont="1" applyFill="1" applyBorder="1" applyAlignment="1">
      <alignment horizontal="left" vertical="center" wrapText="1"/>
    </xf>
    <xf numFmtId="49" fontId="0" fillId="0" borderId="4" xfId="0" quotePrefix="1" applyNumberFormat="1" applyBorder="1" applyAlignment="1">
      <alignment horizontal="right" vertical="center" wrapText="1"/>
    </xf>
    <xf numFmtId="49" fontId="0" fillId="0" borderId="1" xfId="0" quotePrefix="1" applyNumberFormat="1" applyBorder="1" applyAlignment="1">
      <alignment horizontal="right" vertical="center" wrapText="1"/>
    </xf>
    <xf numFmtId="49" fontId="0" fillId="0" borderId="19" xfId="0" quotePrefix="1" applyNumberFormat="1" applyBorder="1" applyAlignment="1">
      <alignment horizontal="right" vertical="center" wrapText="1"/>
    </xf>
    <xf numFmtId="0" fontId="0" fillId="0" borderId="20" xfId="0" quotePrefix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165" fontId="0" fillId="0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Font="1" applyFill="1" applyBorder="1" applyAlignment="1">
      <alignment horizontal="center" vertical="center" wrapText="1"/>
    </xf>
    <xf numFmtId="165" fontId="0" fillId="0" borderId="4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Border="1" applyAlignment="1">
      <alignment horizontal="center" vertical="center" wrapText="1"/>
    </xf>
    <xf numFmtId="2" fontId="0" fillId="0" borderId="3" xfId="0" applyNumberFormat="1" applyFont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165" fontId="0" fillId="0" borderId="2" xfId="0" applyNumberFormat="1" applyFont="1" applyBorder="1" applyAlignment="1">
      <alignment horizontal="center" vertical="center" wrapText="1"/>
    </xf>
    <xf numFmtId="165" fontId="0" fillId="0" borderId="3" xfId="0" applyNumberFormat="1" applyFont="1" applyBorder="1" applyAlignment="1">
      <alignment horizontal="center" vertical="center" wrapText="1"/>
    </xf>
    <xf numFmtId="165" fontId="0" fillId="0" borderId="18" xfId="0" applyNumberFormat="1" applyFont="1" applyBorder="1" applyAlignment="1">
      <alignment horizontal="center" vertical="center" wrapText="1"/>
    </xf>
    <xf numFmtId="0" fontId="0" fillId="0" borderId="2" xfId="0" quotePrefix="1" applyFill="1" applyBorder="1" applyAlignment="1">
      <alignment horizontal="left" vertical="center" wrapText="1"/>
    </xf>
    <xf numFmtId="0" fontId="0" fillId="0" borderId="3" xfId="0" quotePrefix="1" applyFill="1" applyBorder="1" applyAlignment="1">
      <alignment horizontal="left" vertical="center" wrapText="1"/>
    </xf>
    <xf numFmtId="0" fontId="0" fillId="0" borderId="4" xfId="0" quotePrefix="1" applyFill="1" applyBorder="1" applyAlignment="1">
      <alignment horizontal="left" vertical="center" wrapText="1"/>
    </xf>
    <xf numFmtId="0" fontId="0" fillId="0" borderId="2" xfId="0" quotePrefix="1" applyBorder="1" applyAlignment="1">
      <alignment horizontal="left" vertical="center" wrapText="1"/>
    </xf>
    <xf numFmtId="0" fontId="0" fillId="0" borderId="3" xfId="0" quotePrefix="1" applyBorder="1" applyAlignment="1">
      <alignment horizontal="left" vertical="center" wrapText="1"/>
    </xf>
    <xf numFmtId="0" fontId="0" fillId="0" borderId="18" xfId="0" quotePrefix="1" applyBorder="1" applyAlignment="1">
      <alignment horizontal="left" vertical="center" wrapText="1"/>
    </xf>
    <xf numFmtId="164" fontId="0" fillId="0" borderId="2" xfId="0" applyNumberFormat="1" applyBorder="1" applyAlignment="1">
      <alignment horizontal="right" vertical="center" wrapText="1"/>
    </xf>
    <xf numFmtId="164" fontId="0" fillId="0" borderId="3" xfId="0" applyNumberFormat="1" applyBorder="1" applyAlignment="1">
      <alignment horizontal="right" vertical="center" wrapText="1"/>
    </xf>
    <xf numFmtId="164" fontId="0" fillId="0" borderId="2" xfId="0" applyNumberFormat="1" applyFill="1" applyBorder="1" applyAlignment="1">
      <alignment horizontal="right" vertical="center" wrapText="1"/>
    </xf>
    <xf numFmtId="164" fontId="0" fillId="0" borderId="3" xfId="0" applyNumberFormat="1" applyFill="1" applyBorder="1" applyAlignment="1">
      <alignment horizontal="right" vertical="center" wrapText="1"/>
    </xf>
    <xf numFmtId="164" fontId="0" fillId="0" borderId="4" xfId="0" applyNumberFormat="1" applyFill="1" applyBorder="1" applyAlignment="1">
      <alignment horizontal="right" vertical="center" wrapText="1"/>
    </xf>
    <xf numFmtId="0" fontId="0" fillId="0" borderId="4" xfId="0" quotePrefix="1" applyBorder="1" applyAlignment="1">
      <alignment horizontal="right" vertical="center" wrapText="1"/>
    </xf>
    <xf numFmtId="0" fontId="0" fillId="0" borderId="19" xfId="0" quotePrefix="1" applyFont="1" applyFill="1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8" xfId="0" applyNumberForma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66FF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43"/>
  <sheetViews>
    <sheetView tabSelected="1" zoomScale="90" zoomScaleNormal="90" workbookViewId="0">
      <pane ySplit="10" topLeftCell="A11" activePane="bottomLeft" state="frozen"/>
      <selection pane="bottomLeft" activeCell="G91" sqref="G91"/>
    </sheetView>
  </sheetViews>
  <sheetFormatPr defaultRowHeight="12.75" x14ac:dyDescent="0.2"/>
  <cols>
    <col min="1" max="1" width="8.5703125" customWidth="1"/>
    <col min="2" max="2" width="8.7109375" style="68" customWidth="1"/>
    <col min="3" max="3" width="50.7109375" customWidth="1"/>
    <col min="4" max="5" width="15.7109375" customWidth="1"/>
    <col min="6" max="6" width="16.85546875" customWidth="1"/>
    <col min="7" max="7" width="15.7109375" customWidth="1"/>
    <col min="8" max="9" width="13.42578125" customWidth="1"/>
    <col min="10" max="10" width="15.7109375" customWidth="1"/>
    <col min="11" max="11" width="13" customWidth="1"/>
  </cols>
  <sheetData>
    <row r="1" spans="1:12" x14ac:dyDescent="0.2">
      <c r="H1" s="177" t="s">
        <v>126</v>
      </c>
      <c r="I1" s="178"/>
      <c r="J1" s="178"/>
      <c r="K1" s="178"/>
    </row>
    <row r="2" spans="1:12" x14ac:dyDescent="0.2">
      <c r="H2" s="178"/>
      <c r="I2" s="178"/>
      <c r="J2" s="178"/>
      <c r="K2" s="178"/>
    </row>
    <row r="3" spans="1:12" x14ac:dyDescent="0.2">
      <c r="H3" s="178"/>
      <c r="I3" s="178"/>
      <c r="J3" s="178"/>
      <c r="K3" s="178"/>
    </row>
    <row r="4" spans="1:12" x14ac:dyDescent="0.2">
      <c r="H4" s="178"/>
      <c r="I4" s="178"/>
      <c r="J4" s="178"/>
      <c r="K4" s="178"/>
    </row>
    <row r="6" spans="1:12" ht="22.5" x14ac:dyDescent="0.3">
      <c r="A6" s="179" t="s">
        <v>122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</row>
    <row r="7" spans="1:12" ht="18.75" x14ac:dyDescent="0.3">
      <c r="A7" s="187" t="s">
        <v>98</v>
      </c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</row>
    <row r="8" spans="1:12" ht="13.5" thickBot="1" x14ac:dyDescent="0.25">
      <c r="K8" s="1" t="s">
        <v>1</v>
      </c>
    </row>
    <row r="9" spans="1:12" ht="30" customHeight="1" x14ac:dyDescent="0.2">
      <c r="A9" s="184" t="s">
        <v>151</v>
      </c>
      <c r="B9" s="184" t="s">
        <v>150</v>
      </c>
      <c r="C9" s="182" t="s">
        <v>96</v>
      </c>
      <c r="D9" s="180" t="s">
        <v>76</v>
      </c>
      <c r="E9" s="180" t="s">
        <v>123</v>
      </c>
      <c r="F9" s="180" t="s">
        <v>152</v>
      </c>
      <c r="G9" s="180" t="s">
        <v>124</v>
      </c>
      <c r="H9" s="180" t="s">
        <v>77</v>
      </c>
      <c r="I9" s="180"/>
      <c r="J9" s="180" t="s">
        <v>125</v>
      </c>
      <c r="K9" s="186"/>
    </row>
    <row r="10" spans="1:12" s="2" customFormat="1" ht="43.5" customHeight="1" thickBot="1" x14ac:dyDescent="0.25">
      <c r="A10" s="185"/>
      <c r="B10" s="185"/>
      <c r="C10" s="183"/>
      <c r="D10" s="181"/>
      <c r="E10" s="181"/>
      <c r="F10" s="181"/>
      <c r="G10" s="181"/>
      <c r="H10" s="74" t="s">
        <v>78</v>
      </c>
      <c r="I10" s="74" t="s">
        <v>79</v>
      </c>
      <c r="J10" s="74" t="s">
        <v>80</v>
      </c>
      <c r="K10" s="75" t="s">
        <v>81</v>
      </c>
    </row>
    <row r="11" spans="1:12" s="2" customFormat="1" ht="15.75" customHeight="1" thickBot="1" x14ac:dyDescent="0.25">
      <c r="A11" s="76">
        <v>1</v>
      </c>
      <c r="B11" s="105"/>
      <c r="C11" s="77">
        <v>2</v>
      </c>
      <c r="D11" s="77">
        <v>3</v>
      </c>
      <c r="E11" s="77">
        <v>4</v>
      </c>
      <c r="F11" s="77">
        <v>5</v>
      </c>
      <c r="G11" s="77">
        <v>6</v>
      </c>
      <c r="H11" s="77" t="s">
        <v>82</v>
      </c>
      <c r="I11" s="77" t="s">
        <v>83</v>
      </c>
      <c r="J11" s="77" t="s">
        <v>84</v>
      </c>
      <c r="K11" s="78" t="s">
        <v>85</v>
      </c>
    </row>
    <row r="12" spans="1:12" s="2" customFormat="1" ht="24" customHeight="1" thickBot="1" x14ac:dyDescent="0.25">
      <c r="A12" s="20"/>
      <c r="B12" s="20"/>
      <c r="C12" s="20" t="s">
        <v>0</v>
      </c>
      <c r="D12" s="20"/>
      <c r="E12" s="20"/>
      <c r="F12" s="20"/>
      <c r="G12" s="20"/>
      <c r="H12" s="20"/>
      <c r="I12" s="20"/>
      <c r="J12" s="20"/>
      <c r="K12" s="20"/>
    </row>
    <row r="13" spans="1:12" s="2" customFormat="1" ht="15.75" customHeight="1" thickBot="1" x14ac:dyDescent="0.25">
      <c r="A13" s="21" t="s">
        <v>86</v>
      </c>
      <c r="B13" s="106"/>
      <c r="C13" s="22" t="s">
        <v>87</v>
      </c>
      <c r="D13" s="23">
        <f t="shared" ref="D13" si="0">D14+D15+D16</f>
        <v>4211942.4300000006</v>
      </c>
      <c r="E13" s="23">
        <f>SUM(E14:E16)</f>
        <v>23604367</v>
      </c>
      <c r="F13" s="23">
        <f t="shared" ref="F13:G13" si="1">SUM(F14:F16)</f>
        <v>7678760</v>
      </c>
      <c r="G13" s="23">
        <f t="shared" si="1"/>
        <v>6480180.7400000002</v>
      </c>
      <c r="H13" s="24">
        <f>G13/E13*100</f>
        <v>27.453312939931834</v>
      </c>
      <c r="I13" s="24">
        <f>G13/F13*100</f>
        <v>84.390979012236357</v>
      </c>
      <c r="J13" s="25">
        <f>G13-D13</f>
        <v>2268238.3099999996</v>
      </c>
      <c r="K13" s="26">
        <f>G13/D13*100</f>
        <v>153.85254778992788</v>
      </c>
    </row>
    <row r="14" spans="1:12" ht="51" x14ac:dyDescent="0.2">
      <c r="A14" s="14" t="s">
        <v>2</v>
      </c>
      <c r="B14" s="14">
        <v>150</v>
      </c>
      <c r="C14" s="15" t="s">
        <v>3</v>
      </c>
      <c r="D14" s="16">
        <v>3593897.72</v>
      </c>
      <c r="E14" s="145">
        <v>18817042</v>
      </c>
      <c r="F14" s="16">
        <v>6083000</v>
      </c>
      <c r="G14" s="16">
        <v>5608583.2699999996</v>
      </c>
      <c r="H14" s="17">
        <f t="shared" ref="H14:H119" si="2">G14/E14*100</f>
        <v>29.80587102903846</v>
      </c>
      <c r="I14" s="17">
        <f t="shared" ref="I14:I119" si="3">G14/F14*100</f>
        <v>92.200941476245262</v>
      </c>
      <c r="J14" s="18">
        <f t="shared" ref="J14:J119" si="4">G14-D14</f>
        <v>2014685.5499999993</v>
      </c>
      <c r="K14" s="17">
        <f t="shared" ref="K14:K119" si="5">G14/D14*100</f>
        <v>156.05851103631295</v>
      </c>
    </row>
    <row r="15" spans="1:12" ht="38.25" x14ac:dyDescent="0.2">
      <c r="A15" s="4" t="s">
        <v>4</v>
      </c>
      <c r="B15" s="32">
        <v>160</v>
      </c>
      <c r="C15" s="5" t="s">
        <v>5</v>
      </c>
      <c r="D15" s="33">
        <v>583911.55999999994</v>
      </c>
      <c r="E15" s="116">
        <v>3097525</v>
      </c>
      <c r="F15" s="6">
        <v>1048960</v>
      </c>
      <c r="G15" s="6">
        <v>710669.57</v>
      </c>
      <c r="H15" s="7">
        <f t="shared" si="2"/>
        <v>22.943142347519387</v>
      </c>
      <c r="I15" s="7">
        <f t="shared" si="3"/>
        <v>67.749920874008538</v>
      </c>
      <c r="J15" s="8">
        <f t="shared" si="4"/>
        <v>126758.01000000001</v>
      </c>
      <c r="K15" s="7">
        <f t="shared" si="5"/>
        <v>121.70842618700681</v>
      </c>
    </row>
    <row r="16" spans="1:12" ht="13.5" thickBot="1" x14ac:dyDescent="0.25">
      <c r="A16" s="9" t="s">
        <v>6</v>
      </c>
      <c r="B16" s="9">
        <v>180</v>
      </c>
      <c r="C16" s="10" t="s">
        <v>7</v>
      </c>
      <c r="D16" s="11">
        <v>34133.15</v>
      </c>
      <c r="E16" s="146">
        <v>1689800</v>
      </c>
      <c r="F16" s="11">
        <v>546800</v>
      </c>
      <c r="G16" s="11">
        <v>160927.9</v>
      </c>
      <c r="H16" s="12">
        <f t="shared" si="2"/>
        <v>9.5234879867439926</v>
      </c>
      <c r="I16" s="12">
        <f t="shared" si="3"/>
        <v>29.430852231163129</v>
      </c>
      <c r="J16" s="13">
        <f t="shared" si="4"/>
        <v>126794.75</v>
      </c>
      <c r="K16" s="12">
        <f t="shared" si="5"/>
        <v>471.47098934613416</v>
      </c>
    </row>
    <row r="17" spans="1:11" ht="13.5" thickBot="1" x14ac:dyDescent="0.25">
      <c r="A17" s="27">
        <v>1000</v>
      </c>
      <c r="B17" s="107"/>
      <c r="C17" s="22" t="s">
        <v>88</v>
      </c>
      <c r="D17" s="28">
        <f>SUM(D18:D29)</f>
        <v>21776390.459999997</v>
      </c>
      <c r="E17" s="28">
        <f>SUM(E18:E31)</f>
        <v>135645071.74000001</v>
      </c>
      <c r="F17" s="28">
        <f t="shared" ref="F17:G17" si="6">SUM(F18:F31)</f>
        <v>38805243.740000002</v>
      </c>
      <c r="G17" s="28">
        <f t="shared" si="6"/>
        <v>29717775.879999999</v>
      </c>
      <c r="H17" s="24">
        <f t="shared" si="2"/>
        <v>21.908481818611182</v>
      </c>
      <c r="I17" s="24">
        <f t="shared" si="3"/>
        <v>76.581855996351479</v>
      </c>
      <c r="J17" s="25">
        <f t="shared" si="4"/>
        <v>7941385.4200000018</v>
      </c>
      <c r="K17" s="26">
        <f t="shared" si="5"/>
        <v>136.46786842193683</v>
      </c>
    </row>
    <row r="18" spans="1:11" x14ac:dyDescent="0.2">
      <c r="A18" s="19" t="s">
        <v>8</v>
      </c>
      <c r="B18" s="14">
        <v>1010</v>
      </c>
      <c r="C18" s="15" t="s">
        <v>9</v>
      </c>
      <c r="D18" s="16">
        <v>4371085.0599999996</v>
      </c>
      <c r="E18" s="145">
        <v>22471000</v>
      </c>
      <c r="F18" s="16">
        <v>7164602</v>
      </c>
      <c r="G18" s="16">
        <v>5291766.32</v>
      </c>
      <c r="H18" s="17">
        <f t="shared" si="2"/>
        <v>23.549313871211787</v>
      </c>
      <c r="I18" s="17">
        <f t="shared" si="3"/>
        <v>73.859878329598772</v>
      </c>
      <c r="J18" s="18">
        <f t="shared" si="4"/>
        <v>920681.26000000071</v>
      </c>
      <c r="K18" s="17">
        <f t="shared" si="5"/>
        <v>121.06299116494432</v>
      </c>
    </row>
    <row r="19" spans="1:11" s="118" customFormat="1" ht="25.5" x14ac:dyDescent="0.2">
      <c r="A19" s="200" t="s">
        <v>10</v>
      </c>
      <c r="B19" s="114">
        <v>1021</v>
      </c>
      <c r="C19" s="115" t="s">
        <v>128</v>
      </c>
      <c r="D19" s="208">
        <v>15104983.099999998</v>
      </c>
      <c r="E19" s="116">
        <v>19101800</v>
      </c>
      <c r="F19" s="116">
        <v>9166944</v>
      </c>
      <c r="G19" s="116">
        <v>6051289.3700000001</v>
      </c>
      <c r="H19" s="117">
        <f t="shared" si="2"/>
        <v>31.679157828058091</v>
      </c>
      <c r="I19" s="117">
        <f t="shared" si="3"/>
        <v>66.012068689412743</v>
      </c>
      <c r="J19" s="188">
        <f>G19+G20+G21+G22-D19</f>
        <v>5146610.6900000013</v>
      </c>
      <c r="K19" s="191">
        <v>134.1</v>
      </c>
    </row>
    <row r="20" spans="1:11" s="118" customFormat="1" ht="25.5" x14ac:dyDescent="0.2">
      <c r="A20" s="201"/>
      <c r="B20" s="114">
        <v>1031</v>
      </c>
      <c r="C20" s="115" t="s">
        <v>129</v>
      </c>
      <c r="D20" s="209"/>
      <c r="E20" s="116">
        <v>73149300</v>
      </c>
      <c r="F20" s="116">
        <v>15449000</v>
      </c>
      <c r="G20" s="116">
        <v>14099429.08</v>
      </c>
      <c r="H20" s="117">
        <f t="shared" si="2"/>
        <v>19.274865350727897</v>
      </c>
      <c r="I20" s="117">
        <f t="shared" si="3"/>
        <v>91.264347724771838</v>
      </c>
      <c r="J20" s="189"/>
      <c r="K20" s="192"/>
    </row>
    <row r="21" spans="1:11" s="118" customFormat="1" ht="38.25" x14ac:dyDescent="0.2">
      <c r="A21" s="201"/>
      <c r="B21" s="114">
        <v>1200</v>
      </c>
      <c r="C21" s="115" t="s">
        <v>130</v>
      </c>
      <c r="D21" s="209"/>
      <c r="E21" s="116">
        <v>194770</v>
      </c>
      <c r="F21" s="116">
        <v>43650</v>
      </c>
      <c r="G21" s="116">
        <v>0</v>
      </c>
      <c r="H21" s="117">
        <f t="shared" si="2"/>
        <v>0</v>
      </c>
      <c r="I21" s="117">
        <f t="shared" si="3"/>
        <v>0</v>
      </c>
      <c r="J21" s="189"/>
      <c r="K21" s="192"/>
    </row>
    <row r="22" spans="1:11" s="118" customFormat="1" ht="51" x14ac:dyDescent="0.2">
      <c r="A22" s="202"/>
      <c r="B22" s="114">
        <v>1210</v>
      </c>
      <c r="C22" s="115" t="s">
        <v>131</v>
      </c>
      <c r="D22" s="210"/>
      <c r="E22" s="116">
        <v>106372.75</v>
      </c>
      <c r="F22" s="116">
        <v>106372.75</v>
      </c>
      <c r="G22" s="116">
        <v>100875.34</v>
      </c>
      <c r="H22" s="117">
        <f t="shared" si="2"/>
        <v>94.831937690808971</v>
      </c>
      <c r="I22" s="117">
        <f t="shared" si="3"/>
        <v>94.831937690808971</v>
      </c>
      <c r="J22" s="190"/>
      <c r="K22" s="193"/>
    </row>
    <row r="23" spans="1:11" ht="25.5" x14ac:dyDescent="0.2">
      <c r="A23" s="157" t="s">
        <v>11</v>
      </c>
      <c r="B23" s="32">
        <v>1070</v>
      </c>
      <c r="C23" s="5" t="s">
        <v>12</v>
      </c>
      <c r="D23" s="33">
        <v>693129.99</v>
      </c>
      <c r="E23" s="116">
        <v>3998055</v>
      </c>
      <c r="F23" s="6">
        <v>1216086</v>
      </c>
      <c r="G23" s="6">
        <v>937077.63</v>
      </c>
      <c r="H23" s="7">
        <f t="shared" si="2"/>
        <v>23.438337641678267</v>
      </c>
      <c r="I23" s="7">
        <f t="shared" si="3"/>
        <v>77.056855353979898</v>
      </c>
      <c r="J23" s="8">
        <f t="shared" si="4"/>
        <v>243947.64</v>
      </c>
      <c r="K23" s="7">
        <f t="shared" si="5"/>
        <v>135.19507791027769</v>
      </c>
    </row>
    <row r="24" spans="1:11" x14ac:dyDescent="0.2">
      <c r="A24" s="157" t="s">
        <v>13</v>
      </c>
      <c r="B24" s="32">
        <v>1080</v>
      </c>
      <c r="C24" s="5" t="s">
        <v>14</v>
      </c>
      <c r="D24" s="33">
        <v>800481.04999999993</v>
      </c>
      <c r="E24" s="116">
        <v>4390800</v>
      </c>
      <c r="F24" s="6">
        <v>1350939</v>
      </c>
      <c r="G24" s="6">
        <v>1005960.97</v>
      </c>
      <c r="H24" s="7">
        <f t="shared" si="2"/>
        <v>22.910653411678965</v>
      </c>
      <c r="I24" s="7">
        <f t="shared" si="3"/>
        <v>74.463833674207351</v>
      </c>
      <c r="J24" s="8">
        <f t="shared" si="4"/>
        <v>205479.92000000004</v>
      </c>
      <c r="K24" s="7">
        <f t="shared" si="5"/>
        <v>125.66955457596404</v>
      </c>
    </row>
    <row r="25" spans="1:11" x14ac:dyDescent="0.2">
      <c r="A25" s="157" t="s">
        <v>15</v>
      </c>
      <c r="B25" s="32"/>
      <c r="C25" s="5" t="s">
        <v>16</v>
      </c>
      <c r="D25" s="33">
        <v>135979.85</v>
      </c>
      <c r="E25" s="116">
        <v>0</v>
      </c>
      <c r="F25" s="6">
        <v>0</v>
      </c>
      <c r="G25" s="6">
        <v>0</v>
      </c>
      <c r="H25" s="7"/>
      <c r="I25" s="7"/>
      <c r="J25" s="8">
        <f t="shared" si="4"/>
        <v>-135979.85</v>
      </c>
      <c r="K25" s="7">
        <f t="shared" si="5"/>
        <v>0</v>
      </c>
    </row>
    <row r="26" spans="1:11" s="68" customFormat="1" ht="25.5" x14ac:dyDescent="0.2">
      <c r="A26" s="157"/>
      <c r="B26" s="32">
        <v>1160</v>
      </c>
      <c r="C26" s="30" t="s">
        <v>127</v>
      </c>
      <c r="D26" s="33">
        <v>0</v>
      </c>
      <c r="E26" s="116">
        <v>1026800</v>
      </c>
      <c r="F26" s="33">
        <v>276700</v>
      </c>
      <c r="G26" s="33">
        <v>247048.06</v>
      </c>
      <c r="H26" s="7">
        <f t="shared" si="2"/>
        <v>24.059998052201014</v>
      </c>
      <c r="I26" s="7">
        <f t="shared" si="3"/>
        <v>89.283722443079157</v>
      </c>
      <c r="J26" s="8">
        <f t="shared" si="4"/>
        <v>247048.06</v>
      </c>
      <c r="K26" s="7"/>
    </row>
    <row r="27" spans="1:11" x14ac:dyDescent="0.2">
      <c r="A27" s="157" t="s">
        <v>17</v>
      </c>
      <c r="B27" s="32">
        <v>1141</v>
      </c>
      <c r="C27" s="5" t="s">
        <v>18</v>
      </c>
      <c r="D27" s="33">
        <v>505427.04</v>
      </c>
      <c r="E27" s="116">
        <v>9116500</v>
      </c>
      <c r="F27" s="6">
        <v>3155198</v>
      </c>
      <c r="G27" s="6">
        <v>1779000.68</v>
      </c>
      <c r="H27" s="7">
        <f t="shared" si="2"/>
        <v>19.514075357867604</v>
      </c>
      <c r="I27" s="7">
        <f t="shared" si="3"/>
        <v>56.383170881827382</v>
      </c>
      <c r="J27" s="8">
        <f t="shared" si="4"/>
        <v>1273573.6399999999</v>
      </c>
      <c r="K27" s="7">
        <f t="shared" si="5"/>
        <v>351.97971996116394</v>
      </c>
    </row>
    <row r="28" spans="1:11" x14ac:dyDescent="0.2">
      <c r="A28" s="157" t="s">
        <v>19</v>
      </c>
      <c r="B28" s="32">
        <v>1142</v>
      </c>
      <c r="C28" s="5" t="s">
        <v>20</v>
      </c>
      <c r="D28" s="33">
        <v>1810</v>
      </c>
      <c r="E28" s="116">
        <v>86020</v>
      </c>
      <c r="F28" s="6">
        <v>20000</v>
      </c>
      <c r="G28" s="6">
        <v>0</v>
      </c>
      <c r="H28" s="7">
        <f t="shared" si="2"/>
        <v>0</v>
      </c>
      <c r="I28" s="7">
        <f t="shared" si="3"/>
        <v>0</v>
      </c>
      <c r="J28" s="8">
        <f t="shared" si="4"/>
        <v>-1810</v>
      </c>
      <c r="K28" s="7">
        <f t="shared" si="5"/>
        <v>0</v>
      </c>
    </row>
    <row r="29" spans="1:11" ht="25.5" x14ac:dyDescent="0.2">
      <c r="A29" s="203" t="s">
        <v>21</v>
      </c>
      <c r="B29" s="32">
        <v>1151</v>
      </c>
      <c r="C29" s="30" t="s">
        <v>132</v>
      </c>
      <c r="D29" s="206">
        <v>163494.37</v>
      </c>
      <c r="E29" s="116">
        <v>508200</v>
      </c>
      <c r="F29" s="33">
        <v>260998</v>
      </c>
      <c r="G29" s="33">
        <v>122959.87</v>
      </c>
      <c r="H29" s="7">
        <f t="shared" si="2"/>
        <v>24.195173160173159</v>
      </c>
      <c r="I29" s="7">
        <f t="shared" si="3"/>
        <v>47.111422309749493</v>
      </c>
      <c r="J29" s="194">
        <f>G29+G30+G31-D29</f>
        <v>41834.06</v>
      </c>
      <c r="K29" s="197">
        <v>125.6</v>
      </c>
    </row>
    <row r="30" spans="1:11" s="68" customFormat="1" ht="25.5" x14ac:dyDescent="0.2">
      <c r="A30" s="204"/>
      <c r="B30" s="32">
        <v>1152</v>
      </c>
      <c r="C30" s="30" t="s">
        <v>133</v>
      </c>
      <c r="D30" s="207"/>
      <c r="E30" s="116">
        <v>1141900</v>
      </c>
      <c r="F30" s="33">
        <v>241200</v>
      </c>
      <c r="G30" s="33">
        <v>0</v>
      </c>
      <c r="H30" s="7">
        <f t="shared" si="2"/>
        <v>0</v>
      </c>
      <c r="I30" s="7">
        <f t="shared" si="3"/>
        <v>0</v>
      </c>
      <c r="J30" s="195"/>
      <c r="K30" s="198"/>
    </row>
    <row r="31" spans="1:11" s="68" customFormat="1" ht="64.5" thickBot="1" x14ac:dyDescent="0.25">
      <c r="A31" s="205"/>
      <c r="B31" s="119">
        <v>1154</v>
      </c>
      <c r="C31" s="120" t="s">
        <v>134</v>
      </c>
      <c r="D31" s="207"/>
      <c r="E31" s="147">
        <v>353553.99</v>
      </c>
      <c r="F31" s="121">
        <v>353553.99</v>
      </c>
      <c r="G31" s="121">
        <v>82368.56</v>
      </c>
      <c r="H31" s="122">
        <f t="shared" si="2"/>
        <v>23.297307435280253</v>
      </c>
      <c r="I31" s="122">
        <f t="shared" si="3"/>
        <v>23.297307435280253</v>
      </c>
      <c r="J31" s="196"/>
      <c r="K31" s="199"/>
    </row>
    <row r="32" spans="1:11" s="3" customFormat="1" ht="13.5" thickBot="1" x14ac:dyDescent="0.25">
      <c r="A32" s="27">
        <v>2000</v>
      </c>
      <c r="B32" s="107"/>
      <c r="C32" s="22" t="s">
        <v>135</v>
      </c>
      <c r="D32" s="29">
        <f t="shared" ref="D32:G32" si="7">SUM(D33:D35)</f>
        <v>0</v>
      </c>
      <c r="E32" s="29">
        <f t="shared" si="7"/>
        <v>2657800</v>
      </c>
      <c r="F32" s="29">
        <f t="shared" si="7"/>
        <v>2029800</v>
      </c>
      <c r="G32" s="29">
        <f t="shared" si="7"/>
        <v>1560172.19</v>
      </c>
      <c r="H32" s="24">
        <f t="shared" ref="H32" si="8">G32/E32*100</f>
        <v>58.701640078260212</v>
      </c>
      <c r="I32" s="24">
        <f t="shared" ref="I32" si="9">G32/F32*100</f>
        <v>76.863345649817717</v>
      </c>
      <c r="J32" s="25">
        <f t="shared" ref="J32" si="10">G32-D32</f>
        <v>1560172.19</v>
      </c>
      <c r="K32" s="26" t="e">
        <f t="shared" ref="K32" si="11">G32/D32*100</f>
        <v>#DIV/0!</v>
      </c>
    </row>
    <row r="33" spans="1:11" s="68" customFormat="1" ht="25.5" x14ac:dyDescent="0.2">
      <c r="A33" s="157">
        <v>2010</v>
      </c>
      <c r="B33" s="32">
        <v>2010</v>
      </c>
      <c r="C33" s="124" t="s">
        <v>136</v>
      </c>
      <c r="D33" s="213">
        <v>0</v>
      </c>
      <c r="E33" s="116">
        <v>1630000</v>
      </c>
      <c r="F33" s="33">
        <v>1630000</v>
      </c>
      <c r="G33" s="33">
        <v>1267967.23</v>
      </c>
      <c r="H33" s="7">
        <f>G33/E33*100</f>
        <v>77.789400613496923</v>
      </c>
      <c r="I33" s="7">
        <f>G33/F33*100</f>
        <v>77.789400613496923</v>
      </c>
      <c r="J33" s="8">
        <f>G33-D33</f>
        <v>1267967.23</v>
      </c>
      <c r="K33" s="7"/>
    </row>
    <row r="34" spans="1:11" s="68" customFormat="1" ht="38.25" x14ac:dyDescent="0.2">
      <c r="A34" s="157">
        <v>2111</v>
      </c>
      <c r="B34" s="32">
        <v>2111</v>
      </c>
      <c r="C34" s="124" t="s">
        <v>137</v>
      </c>
      <c r="D34" s="213">
        <v>0</v>
      </c>
      <c r="E34" s="116">
        <v>430000</v>
      </c>
      <c r="F34" s="33">
        <v>110100</v>
      </c>
      <c r="G34" s="33">
        <v>69527.66</v>
      </c>
      <c r="H34" s="7">
        <f t="shared" ref="H34:H35" si="12">G34/E34*100</f>
        <v>16.169223255813954</v>
      </c>
      <c r="I34" s="7">
        <f t="shared" ref="I34:I35" si="13">G34/F34*100</f>
        <v>63.149554950045413</v>
      </c>
      <c r="J34" s="8">
        <f t="shared" ref="J34:J35" si="14">G34-D34</f>
        <v>69527.66</v>
      </c>
      <c r="K34" s="7"/>
    </row>
    <row r="35" spans="1:11" s="68" customFormat="1" ht="26.25" thickBot="1" x14ac:dyDescent="0.25">
      <c r="A35" s="176">
        <v>2144</v>
      </c>
      <c r="B35" s="119">
        <v>2144</v>
      </c>
      <c r="C35" s="124" t="s">
        <v>138</v>
      </c>
      <c r="D35" s="214">
        <v>0</v>
      </c>
      <c r="E35" s="147">
        <v>597800</v>
      </c>
      <c r="F35" s="121">
        <v>289700</v>
      </c>
      <c r="G35" s="121">
        <v>222677.3</v>
      </c>
      <c r="H35" s="7">
        <f t="shared" si="12"/>
        <v>37.249464703914356</v>
      </c>
      <c r="I35" s="7">
        <f t="shared" si="13"/>
        <v>76.864791163272344</v>
      </c>
      <c r="J35" s="8">
        <f t="shared" si="14"/>
        <v>222677.3</v>
      </c>
      <c r="K35" s="123"/>
    </row>
    <row r="36" spans="1:11" s="3" customFormat="1" x14ac:dyDescent="0.2">
      <c r="A36" s="125">
        <v>3000</v>
      </c>
      <c r="B36" s="126"/>
      <c r="C36" s="127" t="s">
        <v>89</v>
      </c>
      <c r="D36" s="128">
        <f t="shared" ref="D36" si="15">SUM(D40:D45)</f>
        <v>2235335.2899999996</v>
      </c>
      <c r="E36" s="128">
        <f>SUM(E37:E45)</f>
        <v>12698900</v>
      </c>
      <c r="F36" s="128">
        <f t="shared" ref="F36:G36" si="16">SUM(F37:F45)</f>
        <v>4358680</v>
      </c>
      <c r="G36" s="128">
        <f t="shared" si="16"/>
        <v>3154870.58</v>
      </c>
      <c r="H36" s="129">
        <f t="shared" si="2"/>
        <v>24.843652442337529</v>
      </c>
      <c r="I36" s="129">
        <f t="shared" si="3"/>
        <v>72.381330586324296</v>
      </c>
      <c r="J36" s="130">
        <f t="shared" si="4"/>
        <v>919535.2900000005</v>
      </c>
      <c r="K36" s="131">
        <f t="shared" si="5"/>
        <v>141.13634737990472</v>
      </c>
    </row>
    <row r="37" spans="1:11" s="3" customFormat="1" ht="25.5" x14ac:dyDescent="0.2">
      <c r="A37" s="172">
        <v>3032</v>
      </c>
      <c r="B37" s="132">
        <v>3032</v>
      </c>
      <c r="C37" s="135" t="s">
        <v>139</v>
      </c>
      <c r="D37" s="133">
        <v>0</v>
      </c>
      <c r="E37" s="133">
        <v>240000</v>
      </c>
      <c r="F37" s="133">
        <v>60000</v>
      </c>
      <c r="G37" s="133">
        <v>0</v>
      </c>
      <c r="H37" s="117">
        <f>G37/E37*100</f>
        <v>0</v>
      </c>
      <c r="I37" s="117">
        <f>G37/F37*100</f>
        <v>0</v>
      </c>
      <c r="J37" s="18">
        <f t="shared" si="4"/>
        <v>0</v>
      </c>
      <c r="K37" s="17"/>
    </row>
    <row r="38" spans="1:11" s="3" customFormat="1" ht="25.5" x14ac:dyDescent="0.2">
      <c r="A38" s="172">
        <v>3035</v>
      </c>
      <c r="B38" s="132">
        <v>3035</v>
      </c>
      <c r="C38" s="135" t="s">
        <v>140</v>
      </c>
      <c r="D38" s="133">
        <v>0</v>
      </c>
      <c r="E38" s="133">
        <v>100000</v>
      </c>
      <c r="F38" s="133">
        <v>28000</v>
      </c>
      <c r="G38" s="133">
        <v>0</v>
      </c>
      <c r="H38" s="117">
        <f t="shared" ref="H38:H45" si="17">G38/E38*100</f>
        <v>0</v>
      </c>
      <c r="I38" s="117">
        <f t="shared" ref="I38:I45" si="18">G38/F38*100</f>
        <v>0</v>
      </c>
      <c r="J38" s="18">
        <f t="shared" si="4"/>
        <v>0</v>
      </c>
      <c r="K38" s="17"/>
    </row>
    <row r="39" spans="1:11" s="3" customFormat="1" ht="25.5" x14ac:dyDescent="0.2">
      <c r="A39" s="172">
        <v>3050</v>
      </c>
      <c r="B39" s="132">
        <v>3050</v>
      </c>
      <c r="C39" s="135" t="s">
        <v>141</v>
      </c>
      <c r="D39" s="133">
        <v>0</v>
      </c>
      <c r="E39" s="133">
        <v>33800</v>
      </c>
      <c r="F39" s="133">
        <v>8400</v>
      </c>
      <c r="G39" s="133">
        <v>0</v>
      </c>
      <c r="H39" s="117">
        <f t="shared" si="17"/>
        <v>0</v>
      </c>
      <c r="I39" s="117">
        <f t="shared" si="18"/>
        <v>0</v>
      </c>
      <c r="J39" s="18">
        <f t="shared" si="4"/>
        <v>0</v>
      </c>
      <c r="K39" s="17"/>
    </row>
    <row r="40" spans="1:11" ht="51" x14ac:dyDescent="0.2">
      <c r="A40" s="19" t="s">
        <v>22</v>
      </c>
      <c r="B40" s="14">
        <v>3104</v>
      </c>
      <c r="C40" s="15" t="s">
        <v>23</v>
      </c>
      <c r="D40" s="16">
        <v>1773509.4099999997</v>
      </c>
      <c r="E40" s="145">
        <v>9324800</v>
      </c>
      <c r="F40" s="16">
        <v>3409400</v>
      </c>
      <c r="G40" s="16">
        <v>2430681.64</v>
      </c>
      <c r="H40" s="117">
        <f t="shared" si="17"/>
        <v>26.066850120109812</v>
      </c>
      <c r="I40" s="117">
        <f t="shared" si="18"/>
        <v>71.293530826538401</v>
      </c>
      <c r="J40" s="18">
        <f t="shared" si="4"/>
        <v>657172.23000000045</v>
      </c>
      <c r="K40" s="17">
        <f t="shared" si="5"/>
        <v>137.05490516681274</v>
      </c>
    </row>
    <row r="41" spans="1:11" ht="25.5" x14ac:dyDescent="0.2">
      <c r="A41" s="157" t="s">
        <v>24</v>
      </c>
      <c r="B41" s="32">
        <v>3121</v>
      </c>
      <c r="C41" s="5" t="s">
        <v>25</v>
      </c>
      <c r="D41" s="33">
        <v>331825.88</v>
      </c>
      <c r="E41" s="116">
        <v>1785300</v>
      </c>
      <c r="F41" s="6">
        <v>518130</v>
      </c>
      <c r="G41" s="6">
        <v>464809.35</v>
      </c>
      <c r="H41" s="117">
        <f t="shared" si="17"/>
        <v>26.035363804402621</v>
      </c>
      <c r="I41" s="117">
        <f t="shared" si="18"/>
        <v>89.709020902090202</v>
      </c>
      <c r="J41" s="8">
        <f t="shared" si="4"/>
        <v>132983.46999999997</v>
      </c>
      <c r="K41" s="7">
        <f t="shared" si="5"/>
        <v>140.07628036728178</v>
      </c>
    </row>
    <row r="42" spans="1:11" s="134" customFormat="1" ht="63.75" x14ac:dyDescent="0.2">
      <c r="A42" s="136">
        <v>3160</v>
      </c>
      <c r="B42" s="9">
        <v>3160</v>
      </c>
      <c r="C42" s="138" t="s">
        <v>142</v>
      </c>
      <c r="D42" s="11">
        <v>0</v>
      </c>
      <c r="E42" s="146">
        <v>145000</v>
      </c>
      <c r="F42" s="11">
        <v>36750</v>
      </c>
      <c r="G42" s="11">
        <v>0</v>
      </c>
      <c r="H42" s="117">
        <f t="shared" si="17"/>
        <v>0</v>
      </c>
      <c r="I42" s="117">
        <f t="shared" si="18"/>
        <v>0</v>
      </c>
      <c r="J42" s="8">
        <f t="shared" si="4"/>
        <v>0</v>
      </c>
      <c r="K42" s="7"/>
    </row>
    <row r="43" spans="1:11" s="134" customFormat="1" ht="51" x14ac:dyDescent="0.2">
      <c r="A43" s="136">
        <v>3180</v>
      </c>
      <c r="B43" s="9">
        <v>3180</v>
      </c>
      <c r="C43" s="138" t="s">
        <v>143</v>
      </c>
      <c r="D43" s="11">
        <v>0</v>
      </c>
      <c r="E43" s="146">
        <v>160000</v>
      </c>
      <c r="F43" s="11">
        <v>63000</v>
      </c>
      <c r="G43" s="11">
        <v>61052.28</v>
      </c>
      <c r="H43" s="117">
        <f t="shared" si="17"/>
        <v>38.157675000000005</v>
      </c>
      <c r="I43" s="117">
        <f t="shared" si="18"/>
        <v>96.908380952380952</v>
      </c>
      <c r="J43" s="8">
        <f t="shared" si="4"/>
        <v>61052.28</v>
      </c>
      <c r="K43" s="12"/>
    </row>
    <row r="44" spans="1:11" s="134" customFormat="1" ht="38.25" x14ac:dyDescent="0.2">
      <c r="A44" s="136">
        <v>3192</v>
      </c>
      <c r="B44" s="9">
        <v>3192</v>
      </c>
      <c r="C44" s="138" t="s">
        <v>144</v>
      </c>
      <c r="D44" s="11">
        <v>0</v>
      </c>
      <c r="E44" s="146">
        <v>120000</v>
      </c>
      <c r="F44" s="11">
        <v>30000</v>
      </c>
      <c r="G44" s="11">
        <v>6797.31</v>
      </c>
      <c r="H44" s="117">
        <f t="shared" si="17"/>
        <v>5.6644249999999996</v>
      </c>
      <c r="I44" s="117">
        <f t="shared" si="18"/>
        <v>22.657699999999998</v>
      </c>
      <c r="J44" s="8">
        <f t="shared" si="4"/>
        <v>6797.31</v>
      </c>
      <c r="K44" s="12"/>
    </row>
    <row r="45" spans="1:11" ht="26.25" thickBot="1" x14ac:dyDescent="0.25">
      <c r="A45" s="136" t="s">
        <v>26</v>
      </c>
      <c r="B45" s="9">
        <v>3242</v>
      </c>
      <c r="C45" s="10" t="s">
        <v>27</v>
      </c>
      <c r="D45" s="11">
        <v>130000</v>
      </c>
      <c r="E45" s="146">
        <v>790000</v>
      </c>
      <c r="F45" s="11">
        <v>205000</v>
      </c>
      <c r="G45" s="11">
        <v>191530</v>
      </c>
      <c r="H45" s="117">
        <f t="shared" si="17"/>
        <v>24.244303797468355</v>
      </c>
      <c r="I45" s="117">
        <f t="shared" si="18"/>
        <v>93.429268292682934</v>
      </c>
      <c r="J45" s="8">
        <f t="shared" si="4"/>
        <v>61530</v>
      </c>
      <c r="K45" s="12">
        <f t="shared" si="5"/>
        <v>147.33076923076922</v>
      </c>
    </row>
    <row r="46" spans="1:11" s="3" customFormat="1" ht="13.5" thickBot="1" x14ac:dyDescent="0.25">
      <c r="A46" s="27">
        <v>4000</v>
      </c>
      <c r="B46" s="107"/>
      <c r="C46" s="22" t="s">
        <v>90</v>
      </c>
      <c r="D46" s="29">
        <f t="shared" ref="D46" si="19">SUM(D47:D51)</f>
        <v>2713482.69</v>
      </c>
      <c r="E46" s="29">
        <f>SUM(E47:E51)</f>
        <v>12374000</v>
      </c>
      <c r="F46" s="29">
        <f t="shared" ref="F46:G46" si="20">SUM(F47:F51)</f>
        <v>5478400</v>
      </c>
      <c r="G46" s="29">
        <f t="shared" si="20"/>
        <v>3783269.81</v>
      </c>
      <c r="H46" s="24">
        <f t="shared" si="2"/>
        <v>30.574347906901565</v>
      </c>
      <c r="I46" s="24">
        <f t="shared" si="3"/>
        <v>69.057933155665879</v>
      </c>
      <c r="J46" s="25">
        <f t="shared" si="4"/>
        <v>1069787.1200000001</v>
      </c>
      <c r="K46" s="26">
        <f t="shared" si="5"/>
        <v>139.42487357455744</v>
      </c>
    </row>
    <row r="47" spans="1:11" x14ac:dyDescent="0.2">
      <c r="A47" s="14" t="s">
        <v>28</v>
      </c>
      <c r="B47" s="14">
        <v>4030</v>
      </c>
      <c r="C47" s="15" t="s">
        <v>29</v>
      </c>
      <c r="D47" s="16">
        <v>692685.81999999983</v>
      </c>
      <c r="E47" s="145">
        <v>3130500</v>
      </c>
      <c r="F47" s="16">
        <v>1534500</v>
      </c>
      <c r="G47" s="16">
        <v>1015963.86</v>
      </c>
      <c r="H47" s="17">
        <f t="shared" si="2"/>
        <v>32.453724964063248</v>
      </c>
      <c r="I47" s="17">
        <f t="shared" si="3"/>
        <v>66.208136852394915</v>
      </c>
      <c r="J47" s="18">
        <f t="shared" si="4"/>
        <v>323278.04000000015</v>
      </c>
      <c r="K47" s="17">
        <f t="shared" si="5"/>
        <v>146.67022633724483</v>
      </c>
    </row>
    <row r="48" spans="1:11" x14ac:dyDescent="0.2">
      <c r="A48" s="4" t="s">
        <v>30</v>
      </c>
      <c r="B48" s="32">
        <v>4040</v>
      </c>
      <c r="C48" s="5" t="s">
        <v>31</v>
      </c>
      <c r="D48" s="33">
        <v>88097.22</v>
      </c>
      <c r="E48" s="116">
        <v>466200</v>
      </c>
      <c r="F48" s="6">
        <v>224700</v>
      </c>
      <c r="G48" s="6">
        <v>137004.82</v>
      </c>
      <c r="H48" s="7">
        <f t="shared" si="2"/>
        <v>29.387563277563277</v>
      </c>
      <c r="I48" s="7">
        <f t="shared" si="3"/>
        <v>60.972327547841566</v>
      </c>
      <c r="J48" s="8">
        <f t="shared" si="4"/>
        <v>48907.600000000006</v>
      </c>
      <c r="K48" s="7">
        <f t="shared" si="5"/>
        <v>155.51548618673777</v>
      </c>
    </row>
    <row r="49" spans="1:11" ht="25.5" x14ac:dyDescent="0.2">
      <c r="A49" s="4" t="s">
        <v>32</v>
      </c>
      <c r="B49" s="32">
        <v>4060</v>
      </c>
      <c r="C49" s="5" t="s">
        <v>33</v>
      </c>
      <c r="D49" s="33">
        <v>1606893.4200000002</v>
      </c>
      <c r="E49" s="116">
        <v>6966000</v>
      </c>
      <c r="F49" s="6">
        <v>3202500</v>
      </c>
      <c r="G49" s="6">
        <v>2332302.56</v>
      </c>
      <c r="H49" s="7">
        <f t="shared" si="2"/>
        <v>33.48123112259546</v>
      </c>
      <c r="I49" s="7">
        <f t="shared" si="3"/>
        <v>72.827558469945359</v>
      </c>
      <c r="J49" s="8">
        <f t="shared" si="4"/>
        <v>725409.1399999999</v>
      </c>
      <c r="K49" s="7">
        <f t="shared" si="5"/>
        <v>145.14357523475329</v>
      </c>
    </row>
    <row r="50" spans="1:11" ht="25.5" x14ac:dyDescent="0.2">
      <c r="A50" s="4" t="s">
        <v>34</v>
      </c>
      <c r="B50" s="32">
        <v>4081</v>
      </c>
      <c r="C50" s="5" t="s">
        <v>35</v>
      </c>
      <c r="D50" s="33">
        <v>169915.38</v>
      </c>
      <c r="E50" s="116">
        <v>951300</v>
      </c>
      <c r="F50" s="6">
        <v>286700</v>
      </c>
      <c r="G50" s="6">
        <v>238129.57</v>
      </c>
      <c r="H50" s="7">
        <f t="shared" si="2"/>
        <v>25.032016188373806</v>
      </c>
      <c r="I50" s="7">
        <f t="shared" si="3"/>
        <v>83.058796651552143</v>
      </c>
      <c r="J50" s="8">
        <f t="shared" si="4"/>
        <v>68214.19</v>
      </c>
      <c r="K50" s="7">
        <f t="shared" si="5"/>
        <v>140.14597736826414</v>
      </c>
    </row>
    <row r="51" spans="1:11" ht="13.5" thickBot="1" x14ac:dyDescent="0.25">
      <c r="A51" s="9" t="s">
        <v>36</v>
      </c>
      <c r="B51" s="9">
        <v>4082</v>
      </c>
      <c r="C51" s="10" t="s">
        <v>37</v>
      </c>
      <c r="D51" s="11">
        <v>155890.85</v>
      </c>
      <c r="E51" s="146">
        <v>860000</v>
      </c>
      <c r="F51" s="11">
        <v>230000</v>
      </c>
      <c r="G51" s="11">
        <v>59869</v>
      </c>
      <c r="H51" s="12">
        <f t="shared" si="2"/>
        <v>6.9615116279069769</v>
      </c>
      <c r="I51" s="12">
        <f t="shared" si="3"/>
        <v>26.029999999999998</v>
      </c>
      <c r="J51" s="13">
        <f t="shared" si="4"/>
        <v>-96021.85</v>
      </c>
      <c r="K51" s="12">
        <f t="shared" si="5"/>
        <v>38.404434897878872</v>
      </c>
    </row>
    <row r="52" spans="1:11" s="3" customFormat="1" ht="13.5" thickBot="1" x14ac:dyDescent="0.25">
      <c r="A52" s="27">
        <v>5000</v>
      </c>
      <c r="B52" s="107"/>
      <c r="C52" s="22" t="s">
        <v>91</v>
      </c>
      <c r="D52" s="29">
        <f t="shared" ref="D52" si="21">SUM(D53:D55)</f>
        <v>347615.08</v>
      </c>
      <c r="E52" s="29">
        <f>SUM(E53:E55)</f>
        <v>2406800</v>
      </c>
      <c r="F52" s="29">
        <f t="shared" ref="F52:G52" si="22">SUM(F53:F55)</f>
        <v>791914</v>
      </c>
      <c r="G52" s="29">
        <f t="shared" si="22"/>
        <v>413006.77</v>
      </c>
      <c r="H52" s="24">
        <f t="shared" si="2"/>
        <v>17.159995429616089</v>
      </c>
      <c r="I52" s="24">
        <f t="shared" si="3"/>
        <v>52.152982520829283</v>
      </c>
      <c r="J52" s="25">
        <f t="shared" si="4"/>
        <v>65391.69</v>
      </c>
      <c r="K52" s="26">
        <f t="shared" si="5"/>
        <v>118.81152279124369</v>
      </c>
    </row>
    <row r="53" spans="1:11" ht="25.5" x14ac:dyDescent="0.2">
      <c r="A53" s="14" t="s">
        <v>38</v>
      </c>
      <c r="B53" s="14">
        <v>5011</v>
      </c>
      <c r="C53" s="15" t="s">
        <v>39</v>
      </c>
      <c r="D53" s="16">
        <v>8035</v>
      </c>
      <c r="E53" s="145">
        <v>82000</v>
      </c>
      <c r="F53" s="16">
        <v>26000</v>
      </c>
      <c r="G53" s="16">
        <v>2705.2</v>
      </c>
      <c r="H53" s="17">
        <f t="shared" si="2"/>
        <v>3.2990243902439023</v>
      </c>
      <c r="I53" s="17">
        <f t="shared" si="3"/>
        <v>10.404615384615385</v>
      </c>
      <c r="J53" s="18">
        <f t="shared" si="4"/>
        <v>-5329.8</v>
      </c>
      <c r="K53" s="17">
        <f t="shared" si="5"/>
        <v>33.667703795892969</v>
      </c>
    </row>
    <row r="54" spans="1:11" ht="25.5" x14ac:dyDescent="0.2">
      <c r="A54" s="4" t="s">
        <v>40</v>
      </c>
      <c r="B54" s="32">
        <v>5012</v>
      </c>
      <c r="C54" s="5" t="s">
        <v>41</v>
      </c>
      <c r="D54" s="33">
        <v>6135.5</v>
      </c>
      <c r="E54" s="116">
        <v>72200</v>
      </c>
      <c r="F54" s="6">
        <v>23300</v>
      </c>
      <c r="G54" s="6">
        <v>0</v>
      </c>
      <c r="H54" s="7">
        <f t="shared" si="2"/>
        <v>0</v>
      </c>
      <c r="I54" s="7">
        <f t="shared" si="3"/>
        <v>0</v>
      </c>
      <c r="J54" s="8">
        <f t="shared" si="4"/>
        <v>-6135.5</v>
      </c>
      <c r="K54" s="7">
        <f t="shared" si="5"/>
        <v>0</v>
      </c>
    </row>
    <row r="55" spans="1:11" ht="26.25" thickBot="1" x14ac:dyDescent="0.25">
      <c r="A55" s="9" t="s">
        <v>42</v>
      </c>
      <c r="B55" s="9">
        <v>5031</v>
      </c>
      <c r="C55" s="10" t="s">
        <v>43</v>
      </c>
      <c r="D55" s="11">
        <v>333444.58</v>
      </c>
      <c r="E55" s="146">
        <v>2252600</v>
      </c>
      <c r="F55" s="11">
        <v>742614</v>
      </c>
      <c r="G55" s="11">
        <v>410301.57</v>
      </c>
      <c r="H55" s="12">
        <f t="shared" si="2"/>
        <v>18.214577377252951</v>
      </c>
      <c r="I55" s="12">
        <f t="shared" si="3"/>
        <v>55.250987727136845</v>
      </c>
      <c r="J55" s="13">
        <f t="shared" si="4"/>
        <v>76856.989999999991</v>
      </c>
      <c r="K55" s="12">
        <f t="shared" si="5"/>
        <v>123.04940449174492</v>
      </c>
    </row>
    <row r="56" spans="1:11" s="3" customFormat="1" ht="13.5" thickBot="1" x14ac:dyDescent="0.25">
      <c r="A56" s="27">
        <v>6000</v>
      </c>
      <c r="B56" s="107"/>
      <c r="C56" s="22" t="s">
        <v>92</v>
      </c>
      <c r="D56" s="29">
        <f t="shared" ref="D56" si="23">SUM(D57:D62)</f>
        <v>2116724.9500000002</v>
      </c>
      <c r="E56" s="29">
        <f>SUM(E57:E61)</f>
        <v>10066500</v>
      </c>
      <c r="F56" s="29">
        <f t="shared" ref="F56:G56" si="24">SUM(F57:F61)</f>
        <v>2669800</v>
      </c>
      <c r="G56" s="29">
        <f t="shared" si="24"/>
        <v>1933347.3399999999</v>
      </c>
      <c r="H56" s="24">
        <f t="shared" si="2"/>
        <v>19.205755128396166</v>
      </c>
      <c r="I56" s="24">
        <f t="shared" si="3"/>
        <v>72.415437111394112</v>
      </c>
      <c r="J56" s="25">
        <f t="shared" si="4"/>
        <v>-183377.61000000034</v>
      </c>
      <c r="K56" s="26">
        <f t="shared" si="5"/>
        <v>91.336729413049127</v>
      </c>
    </row>
    <row r="57" spans="1:11" ht="25.5" x14ac:dyDescent="0.2">
      <c r="A57" s="14" t="s">
        <v>44</v>
      </c>
      <c r="B57" s="14">
        <v>6016</v>
      </c>
      <c r="C57" s="15" t="s">
        <v>45</v>
      </c>
      <c r="D57" s="16">
        <v>0</v>
      </c>
      <c r="E57" s="16">
        <v>200000</v>
      </c>
      <c r="F57" s="16">
        <v>60000</v>
      </c>
      <c r="G57" s="16">
        <v>0</v>
      </c>
      <c r="H57" s="17">
        <f t="shared" si="2"/>
        <v>0</v>
      </c>
      <c r="I57" s="17">
        <f t="shared" si="3"/>
        <v>0</v>
      </c>
      <c r="J57" s="18">
        <f t="shared" si="4"/>
        <v>0</v>
      </c>
      <c r="K57" s="7"/>
    </row>
    <row r="58" spans="1:11" ht="38.25" x14ac:dyDescent="0.2">
      <c r="A58" s="4" t="s">
        <v>46</v>
      </c>
      <c r="B58" s="32">
        <v>6020</v>
      </c>
      <c r="C58" s="5" t="s">
        <v>47</v>
      </c>
      <c r="D58" s="33">
        <v>1349038.56</v>
      </c>
      <c r="E58" s="6">
        <v>5850000</v>
      </c>
      <c r="F58" s="6">
        <v>1500000</v>
      </c>
      <c r="G58" s="6">
        <v>1398728.68</v>
      </c>
      <c r="H58" s="7">
        <f t="shared" si="2"/>
        <v>23.909891965811962</v>
      </c>
      <c r="I58" s="7">
        <f t="shared" si="3"/>
        <v>93.24857866666666</v>
      </c>
      <c r="J58" s="8">
        <f t="shared" si="4"/>
        <v>49690.119999999879</v>
      </c>
      <c r="K58" s="7">
        <f t="shared" si="5"/>
        <v>103.68337284591776</v>
      </c>
    </row>
    <row r="59" spans="1:11" x14ac:dyDescent="0.2">
      <c r="A59" s="4" t="s">
        <v>48</v>
      </c>
      <c r="B59" s="32">
        <v>6030</v>
      </c>
      <c r="C59" s="5" t="s">
        <v>49</v>
      </c>
      <c r="D59" s="33">
        <v>509190.71000000008</v>
      </c>
      <c r="E59" s="6">
        <v>2775000</v>
      </c>
      <c r="F59" s="6">
        <v>793300</v>
      </c>
      <c r="G59" s="6">
        <v>363754.92</v>
      </c>
      <c r="H59" s="7">
        <f t="shared" si="2"/>
        <v>13.108285405405404</v>
      </c>
      <c r="I59" s="7">
        <f t="shared" si="3"/>
        <v>45.853387117105761</v>
      </c>
      <c r="J59" s="8">
        <f t="shared" si="4"/>
        <v>-145435.7900000001</v>
      </c>
      <c r="K59" s="7">
        <f t="shared" si="5"/>
        <v>71.437854787256413</v>
      </c>
    </row>
    <row r="60" spans="1:11" x14ac:dyDescent="0.2">
      <c r="A60" s="4" t="s">
        <v>50</v>
      </c>
      <c r="B60" s="32">
        <v>6040</v>
      </c>
      <c r="C60" s="5" t="s">
        <v>51</v>
      </c>
      <c r="D60" s="33">
        <v>0</v>
      </c>
      <c r="E60" s="6">
        <v>291500</v>
      </c>
      <c r="F60" s="6">
        <v>86500</v>
      </c>
      <c r="G60" s="6">
        <v>9000</v>
      </c>
      <c r="H60" s="7">
        <f t="shared" si="2"/>
        <v>3.0874785591766725</v>
      </c>
      <c r="I60" s="7">
        <f t="shared" si="3"/>
        <v>10.404624277456648</v>
      </c>
      <c r="J60" s="8">
        <f t="shared" si="4"/>
        <v>9000</v>
      </c>
      <c r="K60" s="7"/>
    </row>
    <row r="61" spans="1:11" ht="64.5" thickBot="1" x14ac:dyDescent="0.25">
      <c r="A61" s="4" t="s">
        <v>52</v>
      </c>
      <c r="B61" s="32">
        <v>6071</v>
      </c>
      <c r="C61" s="5" t="s">
        <v>53</v>
      </c>
      <c r="D61" s="33">
        <v>258495.68</v>
      </c>
      <c r="E61" s="6">
        <v>950000</v>
      </c>
      <c r="F61" s="6">
        <v>230000</v>
      </c>
      <c r="G61" s="6">
        <v>161863.74</v>
      </c>
      <c r="H61" s="7">
        <f t="shared" si="2"/>
        <v>17.038288421052631</v>
      </c>
      <c r="I61" s="7">
        <f t="shared" si="3"/>
        <v>70.375539130434788</v>
      </c>
      <c r="J61" s="8">
        <f t="shared" si="4"/>
        <v>-96631.94</v>
      </c>
      <c r="K61" s="7">
        <f t="shared" si="5"/>
        <v>62.617580301535405</v>
      </c>
    </row>
    <row r="62" spans="1:11" ht="26.25" hidden="1" thickBot="1" x14ac:dyDescent="0.25">
      <c r="A62" s="9" t="s">
        <v>54</v>
      </c>
      <c r="B62" s="9">
        <v>6090</v>
      </c>
      <c r="C62" s="10" t="s">
        <v>55</v>
      </c>
      <c r="D62" s="11">
        <v>0</v>
      </c>
      <c r="E62" s="11">
        <v>0</v>
      </c>
      <c r="F62" s="11">
        <v>0</v>
      </c>
      <c r="G62" s="11">
        <v>0</v>
      </c>
      <c r="H62" s="12" t="e">
        <f t="shared" si="2"/>
        <v>#DIV/0!</v>
      </c>
      <c r="I62" s="12" t="e">
        <f t="shared" si="3"/>
        <v>#DIV/0!</v>
      </c>
      <c r="J62" s="13">
        <f t="shared" si="4"/>
        <v>0</v>
      </c>
      <c r="K62" s="12"/>
    </row>
    <row r="63" spans="1:11" s="3" customFormat="1" ht="13.5" thickBot="1" x14ac:dyDescent="0.25">
      <c r="A63" s="27">
        <v>7000</v>
      </c>
      <c r="B63" s="107"/>
      <c r="C63" s="22" t="s">
        <v>93</v>
      </c>
      <c r="D63" s="29">
        <f t="shared" ref="D63" si="25">SUM(D64:D69)</f>
        <v>543205.58000000007</v>
      </c>
      <c r="E63" s="29">
        <f>SUM(E64:E69)</f>
        <v>2605000</v>
      </c>
      <c r="F63" s="29">
        <f t="shared" ref="F63:G63" si="26">SUM(F64:F69)</f>
        <v>517500</v>
      </c>
      <c r="G63" s="29">
        <f t="shared" si="26"/>
        <v>162280</v>
      </c>
      <c r="H63" s="24">
        <f t="shared" si="2"/>
        <v>6.2295585412667949</v>
      </c>
      <c r="I63" s="24">
        <f t="shared" si="3"/>
        <v>31.358454106280192</v>
      </c>
      <c r="J63" s="25">
        <f t="shared" si="4"/>
        <v>-380925.58000000007</v>
      </c>
      <c r="K63" s="26">
        <f t="shared" si="5"/>
        <v>29.874509021059758</v>
      </c>
    </row>
    <row r="64" spans="1:11" x14ac:dyDescent="0.2">
      <c r="A64" s="14" t="s">
        <v>56</v>
      </c>
      <c r="B64" s="14">
        <v>7110</v>
      </c>
      <c r="C64" s="15" t="s">
        <v>57</v>
      </c>
      <c r="D64" s="16">
        <v>0</v>
      </c>
      <c r="E64" s="16">
        <v>25000</v>
      </c>
      <c r="F64" s="16">
        <v>7500</v>
      </c>
      <c r="G64" s="16">
        <v>0</v>
      </c>
      <c r="H64" s="17">
        <f t="shared" si="2"/>
        <v>0</v>
      </c>
      <c r="I64" s="17">
        <f t="shared" si="3"/>
        <v>0</v>
      </c>
      <c r="J64" s="18">
        <f t="shared" si="4"/>
        <v>0</v>
      </c>
      <c r="K64" s="17"/>
    </row>
    <row r="65" spans="1:11" ht="25.5" x14ac:dyDescent="0.2">
      <c r="A65" s="19">
        <v>7350</v>
      </c>
      <c r="B65" s="211">
        <v>7350</v>
      </c>
      <c r="C65" s="15" t="s">
        <v>102</v>
      </c>
      <c r="D65" s="16">
        <v>0</v>
      </c>
      <c r="E65" s="16">
        <v>790000</v>
      </c>
      <c r="F65" s="16">
        <v>220000</v>
      </c>
      <c r="G65" s="16">
        <v>8400</v>
      </c>
      <c r="H65" s="17">
        <f t="shared" si="2"/>
        <v>1.0632911392405064</v>
      </c>
      <c r="I65" s="17">
        <f t="shared" si="3"/>
        <v>3.8181818181818183</v>
      </c>
      <c r="J65" s="18">
        <f t="shared" si="4"/>
        <v>8400</v>
      </c>
      <c r="K65" s="17"/>
    </row>
    <row r="66" spans="1:11" x14ac:dyDescent="0.2">
      <c r="A66" s="4" t="s">
        <v>58</v>
      </c>
      <c r="B66" s="32">
        <v>7412</v>
      </c>
      <c r="C66" s="5" t="s">
        <v>59</v>
      </c>
      <c r="D66" s="33">
        <v>78960</v>
      </c>
      <c r="E66" s="6">
        <v>200000</v>
      </c>
      <c r="F66" s="6">
        <v>90000</v>
      </c>
      <c r="G66" s="6">
        <v>59980</v>
      </c>
      <c r="H66" s="7">
        <f t="shared" si="2"/>
        <v>29.99</v>
      </c>
      <c r="I66" s="7">
        <f t="shared" si="3"/>
        <v>66.644444444444446</v>
      </c>
      <c r="J66" s="8">
        <f t="shared" si="4"/>
        <v>-18980</v>
      </c>
      <c r="K66" s="7">
        <f t="shared" si="5"/>
        <v>75.962512664640329</v>
      </c>
    </row>
    <row r="67" spans="1:11" ht="25.5" x14ac:dyDescent="0.2">
      <c r="A67" s="4" t="s">
        <v>60</v>
      </c>
      <c r="B67" s="32">
        <v>7442</v>
      </c>
      <c r="C67" s="5" t="s">
        <v>61</v>
      </c>
      <c r="D67" s="33">
        <v>454387.18000000005</v>
      </c>
      <c r="E67" s="6">
        <v>1510000</v>
      </c>
      <c r="F67" s="6">
        <v>170000</v>
      </c>
      <c r="G67" s="6">
        <v>93900</v>
      </c>
      <c r="H67" s="7">
        <f t="shared" si="2"/>
        <v>6.2185430463576159</v>
      </c>
      <c r="I67" s="7">
        <f t="shared" si="3"/>
        <v>55.235294117647058</v>
      </c>
      <c r="J67" s="8">
        <f t="shared" si="4"/>
        <v>-360487.18000000005</v>
      </c>
      <c r="K67" s="7">
        <f t="shared" si="5"/>
        <v>20.665195703804844</v>
      </c>
    </row>
    <row r="68" spans="1:11" x14ac:dyDescent="0.2">
      <c r="A68" s="4" t="s">
        <v>62</v>
      </c>
      <c r="B68" s="32">
        <v>7640</v>
      </c>
      <c r="C68" s="5" t="s">
        <v>63</v>
      </c>
      <c r="D68" s="33">
        <v>0</v>
      </c>
      <c r="E68" s="6">
        <v>50000</v>
      </c>
      <c r="F68" s="6">
        <v>15000</v>
      </c>
      <c r="G68" s="6">
        <v>0</v>
      </c>
      <c r="H68" s="7">
        <f t="shared" si="2"/>
        <v>0</v>
      </c>
      <c r="I68" s="7">
        <f t="shared" si="3"/>
        <v>0</v>
      </c>
      <c r="J68" s="8">
        <f t="shared" si="4"/>
        <v>0</v>
      </c>
      <c r="K68" s="7"/>
    </row>
    <row r="69" spans="1:11" ht="26.25" thickBot="1" x14ac:dyDescent="0.25">
      <c r="A69" s="9" t="s">
        <v>64</v>
      </c>
      <c r="B69" s="9">
        <v>7680</v>
      </c>
      <c r="C69" s="10" t="s">
        <v>65</v>
      </c>
      <c r="D69" s="11">
        <v>9858.4</v>
      </c>
      <c r="E69" s="11">
        <v>30000</v>
      </c>
      <c r="F69" s="11">
        <v>15000</v>
      </c>
      <c r="G69" s="11">
        <v>0</v>
      </c>
      <c r="H69" s="12">
        <f t="shared" si="2"/>
        <v>0</v>
      </c>
      <c r="I69" s="12">
        <f t="shared" si="3"/>
        <v>0</v>
      </c>
      <c r="J69" s="13">
        <f t="shared" si="4"/>
        <v>-9858.4</v>
      </c>
      <c r="K69" s="12">
        <f t="shared" si="5"/>
        <v>0</v>
      </c>
    </row>
    <row r="70" spans="1:11" s="3" customFormat="1" ht="13.5" thickBot="1" x14ac:dyDescent="0.25">
      <c r="A70" s="27">
        <v>8000</v>
      </c>
      <c r="B70" s="107"/>
      <c r="C70" s="22" t="s">
        <v>94</v>
      </c>
      <c r="D70" s="29">
        <f t="shared" ref="D70" si="27">SUM(D71:D75)</f>
        <v>563937.65</v>
      </c>
      <c r="E70" s="29">
        <f>SUM(E71:E75)</f>
        <v>3287300</v>
      </c>
      <c r="F70" s="29">
        <f t="shared" ref="F70:G70" si="28">SUM(F71:F75)</f>
        <v>1268800</v>
      </c>
      <c r="G70" s="29">
        <f t="shared" si="28"/>
        <v>586734.01</v>
      </c>
      <c r="H70" s="24">
        <f t="shared" si="2"/>
        <v>17.848508198217385</v>
      </c>
      <c r="I70" s="24">
        <f t="shared" si="3"/>
        <v>46.243222730138719</v>
      </c>
      <c r="J70" s="25">
        <f t="shared" si="4"/>
        <v>22796.359999999986</v>
      </c>
      <c r="K70" s="26">
        <f t="shared" si="5"/>
        <v>104.0423546822951</v>
      </c>
    </row>
    <row r="71" spans="1:11" ht="25.5" x14ac:dyDescent="0.2">
      <c r="A71" s="14" t="s">
        <v>66</v>
      </c>
      <c r="B71" s="14">
        <v>8110</v>
      </c>
      <c r="C71" s="15" t="s">
        <v>67</v>
      </c>
      <c r="D71" s="16">
        <v>0</v>
      </c>
      <c r="E71" s="16">
        <v>95000</v>
      </c>
      <c r="F71" s="16">
        <v>50000</v>
      </c>
      <c r="G71" s="16">
        <v>0</v>
      </c>
      <c r="H71" s="17">
        <f t="shared" si="2"/>
        <v>0</v>
      </c>
      <c r="I71" s="17">
        <f t="shared" si="3"/>
        <v>0</v>
      </c>
      <c r="J71" s="18">
        <f t="shared" si="4"/>
        <v>0</v>
      </c>
      <c r="K71" s="7"/>
    </row>
    <row r="72" spans="1:11" x14ac:dyDescent="0.2">
      <c r="A72" s="4" t="s">
        <v>68</v>
      </c>
      <c r="B72" s="32">
        <v>8130</v>
      </c>
      <c r="C72" s="5" t="s">
        <v>69</v>
      </c>
      <c r="D72" s="33">
        <v>563937.65</v>
      </c>
      <c r="E72" s="6">
        <v>2957300</v>
      </c>
      <c r="F72" s="6">
        <v>1008800</v>
      </c>
      <c r="G72" s="6">
        <v>586734.01</v>
      </c>
      <c r="H72" s="7">
        <f t="shared" si="2"/>
        <v>19.840192405234504</v>
      </c>
      <c r="I72" s="7">
        <f t="shared" si="3"/>
        <v>58.161579103885806</v>
      </c>
      <c r="J72" s="18">
        <f t="shared" si="4"/>
        <v>22796.359999999986</v>
      </c>
      <c r="K72" s="7">
        <f t="shared" si="5"/>
        <v>104.0423546822951</v>
      </c>
    </row>
    <row r="73" spans="1:11" s="137" customFormat="1" x14ac:dyDescent="0.2">
      <c r="A73" s="136">
        <v>8230</v>
      </c>
      <c r="B73" s="9">
        <v>8230</v>
      </c>
      <c r="C73" s="140" t="s">
        <v>146</v>
      </c>
      <c r="D73" s="11">
        <v>0</v>
      </c>
      <c r="E73" s="11">
        <v>10000</v>
      </c>
      <c r="F73" s="11">
        <v>10000</v>
      </c>
      <c r="G73" s="11">
        <v>0</v>
      </c>
      <c r="H73" s="12">
        <f t="shared" si="2"/>
        <v>0</v>
      </c>
      <c r="I73" s="12">
        <f t="shared" si="3"/>
        <v>0</v>
      </c>
      <c r="J73" s="18">
        <f t="shared" si="4"/>
        <v>0</v>
      </c>
      <c r="K73" s="7"/>
    </row>
    <row r="74" spans="1:11" s="137" customFormat="1" ht="25.5" x14ac:dyDescent="0.2">
      <c r="A74" s="136">
        <v>8330</v>
      </c>
      <c r="B74" s="9">
        <v>8330</v>
      </c>
      <c r="C74" s="140" t="s">
        <v>147</v>
      </c>
      <c r="D74" s="11">
        <v>0</v>
      </c>
      <c r="E74" s="11">
        <v>50000</v>
      </c>
      <c r="F74" s="11">
        <v>25000</v>
      </c>
      <c r="G74" s="11">
        <v>0</v>
      </c>
      <c r="H74" s="12">
        <f t="shared" si="2"/>
        <v>0</v>
      </c>
      <c r="I74" s="12">
        <f t="shared" si="3"/>
        <v>0</v>
      </c>
      <c r="J74" s="18">
        <f t="shared" si="4"/>
        <v>0</v>
      </c>
      <c r="K74" s="7"/>
    </row>
    <row r="75" spans="1:11" ht="13.5" thickBot="1" x14ac:dyDescent="0.25">
      <c r="A75" s="9" t="s">
        <v>70</v>
      </c>
      <c r="B75" s="9">
        <v>8710</v>
      </c>
      <c r="C75" s="10" t="s">
        <v>145</v>
      </c>
      <c r="D75" s="11">
        <v>0</v>
      </c>
      <c r="E75" s="11">
        <v>175000</v>
      </c>
      <c r="F75" s="11">
        <v>175000</v>
      </c>
      <c r="G75" s="11">
        <v>0</v>
      </c>
      <c r="H75" s="12">
        <f t="shared" si="2"/>
        <v>0</v>
      </c>
      <c r="I75" s="12">
        <f t="shared" si="3"/>
        <v>0</v>
      </c>
      <c r="J75" s="18">
        <f t="shared" si="4"/>
        <v>0</v>
      </c>
      <c r="K75" s="7"/>
    </row>
    <row r="76" spans="1:11" s="3" customFormat="1" ht="13.5" thickBot="1" x14ac:dyDescent="0.25">
      <c r="A76" s="27">
        <v>9000</v>
      </c>
      <c r="B76" s="107"/>
      <c r="C76" s="22" t="s">
        <v>95</v>
      </c>
      <c r="D76" s="29">
        <f t="shared" ref="D76" si="29">SUM(D77:D78)</f>
        <v>8590500</v>
      </c>
      <c r="E76" s="29">
        <f>SUM(E77:E79)</f>
        <v>2716762.31</v>
      </c>
      <c r="F76" s="29">
        <f t="shared" ref="F76:G76" si="30">SUM(F77:F79)</f>
        <v>804262.31</v>
      </c>
      <c r="G76" s="29">
        <f t="shared" si="30"/>
        <v>799262.31</v>
      </c>
      <c r="H76" s="24">
        <f t="shared" si="2"/>
        <v>29.419662774988954</v>
      </c>
      <c r="I76" s="24">
        <f t="shared" si="3"/>
        <v>99.378312282220463</v>
      </c>
      <c r="J76" s="25">
        <f t="shared" si="4"/>
        <v>-7791237.6899999995</v>
      </c>
      <c r="K76" s="26">
        <f t="shared" si="5"/>
        <v>9.3040254932774591</v>
      </c>
    </row>
    <row r="77" spans="1:11" ht="38.25" x14ac:dyDescent="0.2">
      <c r="A77" s="14" t="s">
        <v>71</v>
      </c>
      <c r="B77" s="14">
        <v>9410</v>
      </c>
      <c r="C77" s="15" t="s">
        <v>72</v>
      </c>
      <c r="D77" s="16">
        <v>4634500</v>
      </c>
      <c r="E77" s="16">
        <v>0</v>
      </c>
      <c r="F77" s="16">
        <v>0</v>
      </c>
      <c r="G77" s="16">
        <v>0</v>
      </c>
      <c r="H77" s="17"/>
      <c r="I77" s="17"/>
      <c r="J77" s="18">
        <f t="shared" si="4"/>
        <v>-4634500</v>
      </c>
      <c r="K77" s="17">
        <f t="shared" si="5"/>
        <v>0</v>
      </c>
    </row>
    <row r="78" spans="1:11" x14ac:dyDescent="0.2">
      <c r="A78" s="142" t="s">
        <v>73</v>
      </c>
      <c r="B78" s="142">
        <v>9770</v>
      </c>
      <c r="C78" s="143" t="s">
        <v>74</v>
      </c>
      <c r="D78" s="144">
        <v>3956000</v>
      </c>
      <c r="E78" s="144">
        <v>2566762.31</v>
      </c>
      <c r="F78" s="144">
        <v>654262.31000000006</v>
      </c>
      <c r="G78" s="144">
        <v>649262.31000000006</v>
      </c>
      <c r="H78" s="7">
        <f t="shared" si="2"/>
        <v>25.294991572476377</v>
      </c>
      <c r="I78" s="7">
        <f t="shared" si="3"/>
        <v>99.235780523564017</v>
      </c>
      <c r="J78" s="8">
        <f t="shared" si="4"/>
        <v>-3306737.69</v>
      </c>
      <c r="K78" s="7">
        <f t="shared" si="5"/>
        <v>16.412090748230536</v>
      </c>
    </row>
    <row r="79" spans="1:11" s="141" customFormat="1" ht="39" thickBot="1" x14ac:dyDescent="0.25">
      <c r="A79" s="176">
        <v>9800</v>
      </c>
      <c r="B79" s="119">
        <v>9800</v>
      </c>
      <c r="C79" s="15" t="s">
        <v>148</v>
      </c>
      <c r="D79" s="121">
        <v>0</v>
      </c>
      <c r="E79" s="121">
        <v>150000</v>
      </c>
      <c r="F79" s="121">
        <v>150000</v>
      </c>
      <c r="G79" s="121">
        <v>150000</v>
      </c>
      <c r="H79" s="122">
        <f t="shared" si="2"/>
        <v>100</v>
      </c>
      <c r="I79" s="122">
        <f t="shared" si="3"/>
        <v>100</v>
      </c>
      <c r="J79" s="8">
        <f t="shared" si="4"/>
        <v>150000</v>
      </c>
      <c r="K79" s="7"/>
    </row>
    <row r="80" spans="1:11" ht="16.5" thickBot="1" x14ac:dyDescent="0.25">
      <c r="A80" s="79" t="s">
        <v>75</v>
      </c>
      <c r="B80" s="108"/>
      <c r="C80" s="80" t="s">
        <v>99</v>
      </c>
      <c r="D80" s="81">
        <f>D13+D17+D36+D46+D52+D56+D63+D70+D76</f>
        <v>43099134.129999995</v>
      </c>
      <c r="E80" s="81">
        <f>E13+E17+E36+E46+E52+E56+E63+E70+E76+E32</f>
        <v>208062501.05000001</v>
      </c>
      <c r="F80" s="81">
        <f t="shared" ref="F80:G80" si="31">F13+F17+F36+F46+F52+F56+F63+F70+F76+F32</f>
        <v>64403160.050000004</v>
      </c>
      <c r="G80" s="81">
        <f t="shared" si="31"/>
        <v>48590899.630000003</v>
      </c>
      <c r="H80" s="82">
        <f t="shared" si="2"/>
        <v>23.353991894158284</v>
      </c>
      <c r="I80" s="82">
        <f t="shared" si="3"/>
        <v>75.4480053343283</v>
      </c>
      <c r="J80" s="83">
        <f t="shared" si="4"/>
        <v>5491765.5000000075</v>
      </c>
      <c r="K80" s="84">
        <f t="shared" si="5"/>
        <v>112.74217130078571</v>
      </c>
    </row>
    <row r="81" spans="1:11" s="34" customFormat="1" ht="15.75" thickBot="1" x14ac:dyDescent="0.25">
      <c r="A81" s="57"/>
      <c r="B81" s="109"/>
      <c r="C81" s="62" t="s">
        <v>109</v>
      </c>
      <c r="D81" s="58"/>
      <c r="E81" s="58"/>
      <c r="F81" s="58"/>
      <c r="G81" s="58"/>
      <c r="H81" s="59"/>
      <c r="I81" s="59"/>
      <c r="J81" s="60"/>
      <c r="K81" s="61"/>
    </row>
    <row r="82" spans="1:11" s="34" customFormat="1" ht="26.25" thickBot="1" x14ac:dyDescent="0.25">
      <c r="A82" s="54">
        <v>8831</v>
      </c>
      <c r="B82" s="110">
        <v>8831</v>
      </c>
      <c r="C82" s="55" t="s">
        <v>110</v>
      </c>
      <c r="D82" s="56"/>
      <c r="E82" s="56">
        <v>202500</v>
      </c>
      <c r="F82" s="56">
        <v>50625</v>
      </c>
      <c r="G82" s="56">
        <v>0</v>
      </c>
      <c r="H82" s="45">
        <f t="shared" si="2"/>
        <v>0</v>
      </c>
      <c r="I82" s="45"/>
      <c r="J82" s="46">
        <f t="shared" si="4"/>
        <v>0</v>
      </c>
      <c r="K82" s="47"/>
    </row>
    <row r="83" spans="1:11" s="68" customFormat="1" ht="15.75" customHeight="1" thickBot="1" x14ac:dyDescent="0.25">
      <c r="A83" s="91"/>
      <c r="B83" s="92"/>
      <c r="C83" s="92" t="s">
        <v>120</v>
      </c>
      <c r="D83" s="99"/>
      <c r="E83" s="99"/>
      <c r="F83" s="99"/>
      <c r="G83" s="100"/>
      <c r="H83" s="101"/>
      <c r="I83" s="101"/>
      <c r="J83" s="102"/>
      <c r="K83" s="103"/>
    </row>
    <row r="84" spans="1:11" s="68" customFormat="1" x14ac:dyDescent="0.2">
      <c r="A84" s="71">
        <v>200000</v>
      </c>
      <c r="B84" s="71"/>
      <c r="C84" s="72" t="s">
        <v>113</v>
      </c>
      <c r="D84" s="73"/>
      <c r="E84" s="73">
        <f>E85</f>
        <v>116901.05000000005</v>
      </c>
      <c r="F84" s="73"/>
      <c r="G84" s="73">
        <f t="shared" ref="F84:G84" si="32">G85</f>
        <v>272248.21000000002</v>
      </c>
      <c r="H84" s="39">
        <f t="shared" ref="H84:H91" si="33">G84/E84*100</f>
        <v>232.88773710757934</v>
      </c>
      <c r="I84" s="39"/>
      <c r="J84" s="104"/>
      <c r="K84" s="104"/>
    </row>
    <row r="85" spans="1:11" s="68" customFormat="1" x14ac:dyDescent="0.2">
      <c r="A85" s="63">
        <v>208000</v>
      </c>
      <c r="B85" s="63"/>
      <c r="C85" s="64" t="s">
        <v>114</v>
      </c>
      <c r="D85" s="70"/>
      <c r="E85" s="70">
        <f>E86+E87</f>
        <v>116901.05000000005</v>
      </c>
      <c r="F85" s="70"/>
      <c r="G85" s="70">
        <f t="shared" ref="F85:G85" si="34">G86+G87</f>
        <v>272248.21000000002</v>
      </c>
      <c r="H85" s="37">
        <f t="shared" si="33"/>
        <v>232.88773710757934</v>
      </c>
      <c r="I85" s="37"/>
      <c r="J85" s="66"/>
      <c r="K85" s="66"/>
    </row>
    <row r="86" spans="1:11" s="68" customFormat="1" x14ac:dyDescent="0.2">
      <c r="A86" s="66">
        <v>208100</v>
      </c>
      <c r="B86" s="66"/>
      <c r="C86" s="67" t="s">
        <v>115</v>
      </c>
      <c r="D86" s="69"/>
      <c r="E86" s="69">
        <v>1634966.05</v>
      </c>
      <c r="F86" s="69"/>
      <c r="G86" s="66">
        <v>350006.21</v>
      </c>
      <c r="H86" s="37">
        <f t="shared" si="33"/>
        <v>21.407552162933293</v>
      </c>
      <c r="I86" s="37"/>
      <c r="J86" s="66"/>
      <c r="K86" s="66"/>
    </row>
    <row r="87" spans="1:11" s="68" customFormat="1" ht="25.5" x14ac:dyDescent="0.2">
      <c r="A87" s="66">
        <v>208400</v>
      </c>
      <c r="B87" s="66"/>
      <c r="C87" s="67" t="s">
        <v>117</v>
      </c>
      <c r="D87" s="69"/>
      <c r="E87" s="69">
        <v>-1518065</v>
      </c>
      <c r="F87" s="69"/>
      <c r="G87" s="69">
        <v>-77758</v>
      </c>
      <c r="H87" s="37">
        <f t="shared" si="33"/>
        <v>5.122178562841512</v>
      </c>
      <c r="I87" s="37"/>
      <c r="J87" s="66"/>
      <c r="K87" s="66"/>
    </row>
    <row r="88" spans="1:11" s="68" customFormat="1" x14ac:dyDescent="0.2">
      <c r="A88" s="63">
        <v>600000</v>
      </c>
      <c r="B88" s="63"/>
      <c r="C88" s="64" t="s">
        <v>118</v>
      </c>
      <c r="D88" s="70"/>
      <c r="E88" s="70">
        <f>E89</f>
        <v>116901.05000000005</v>
      </c>
      <c r="F88" s="70"/>
      <c r="G88" s="70">
        <f t="shared" ref="F88:G88" si="35">G89</f>
        <v>272248.21000000002</v>
      </c>
      <c r="H88" s="37">
        <f t="shared" si="33"/>
        <v>232.88773710757934</v>
      </c>
      <c r="I88" s="37"/>
      <c r="J88" s="66"/>
      <c r="K88" s="66"/>
    </row>
    <row r="89" spans="1:11" s="68" customFormat="1" x14ac:dyDescent="0.2">
      <c r="A89" s="63">
        <v>602000</v>
      </c>
      <c r="B89" s="63"/>
      <c r="C89" s="64" t="s">
        <v>119</v>
      </c>
      <c r="D89" s="70"/>
      <c r="E89" s="70">
        <f>E90+E91</f>
        <v>116901.05000000005</v>
      </c>
      <c r="F89" s="70"/>
      <c r="G89" s="70">
        <f t="shared" ref="F89:G89" si="36">G90+G91</f>
        <v>272248.21000000002</v>
      </c>
      <c r="H89" s="37">
        <f t="shared" si="33"/>
        <v>232.88773710757934</v>
      </c>
      <c r="I89" s="37"/>
      <c r="J89" s="66"/>
      <c r="K89" s="66"/>
    </row>
    <row r="90" spans="1:11" s="68" customFormat="1" x14ac:dyDescent="0.2">
      <c r="A90" s="66">
        <v>602100</v>
      </c>
      <c r="B90" s="66"/>
      <c r="C90" s="67" t="s">
        <v>116</v>
      </c>
      <c r="D90" s="69"/>
      <c r="E90" s="69">
        <v>1634966.05</v>
      </c>
      <c r="F90" s="69"/>
      <c r="G90" s="66">
        <v>350006.21</v>
      </c>
      <c r="H90" s="37">
        <f t="shared" si="33"/>
        <v>21.407552162933293</v>
      </c>
      <c r="I90" s="37"/>
      <c r="J90" s="66"/>
      <c r="K90" s="66"/>
    </row>
    <row r="91" spans="1:11" s="68" customFormat="1" ht="26.25" thickBot="1" x14ac:dyDescent="0.25">
      <c r="A91" s="66">
        <v>602400</v>
      </c>
      <c r="B91" s="66"/>
      <c r="C91" s="67" t="s">
        <v>117</v>
      </c>
      <c r="D91" s="69"/>
      <c r="E91" s="69">
        <v>-1518065</v>
      </c>
      <c r="F91" s="69"/>
      <c r="G91" s="69">
        <v>-77758</v>
      </c>
      <c r="H91" s="37">
        <f t="shared" si="33"/>
        <v>5.122178562841512</v>
      </c>
      <c r="I91" s="37"/>
      <c r="J91" s="66"/>
      <c r="K91" s="66"/>
    </row>
    <row r="92" spans="1:11" s="34" customFormat="1" ht="28.5" customHeight="1" thickBot="1" x14ac:dyDescent="0.25">
      <c r="A92" s="48"/>
      <c r="B92" s="111"/>
      <c r="C92" s="53" t="s">
        <v>107</v>
      </c>
      <c r="D92" s="49"/>
      <c r="E92" s="49"/>
      <c r="F92" s="49"/>
      <c r="G92" s="49"/>
      <c r="H92" s="50"/>
      <c r="I92" s="50"/>
      <c r="J92" s="51"/>
      <c r="K92" s="52"/>
    </row>
    <row r="93" spans="1:11" s="35" customFormat="1" ht="13.5" thickBot="1" x14ac:dyDescent="0.25">
      <c r="A93" s="21" t="s">
        <v>86</v>
      </c>
      <c r="B93" s="106"/>
      <c r="C93" s="22" t="s">
        <v>87</v>
      </c>
      <c r="D93" s="41">
        <f t="shared" ref="D93" si="37">D94+D95</f>
        <v>12000</v>
      </c>
      <c r="E93" s="41">
        <f>E94+E95+E96</f>
        <v>847253.25</v>
      </c>
      <c r="F93" s="41">
        <f t="shared" ref="F93:G93" si="38">F94+F95+F96</f>
        <v>448656.81</v>
      </c>
      <c r="G93" s="41">
        <f t="shared" si="38"/>
        <v>77758</v>
      </c>
      <c r="H93" s="24">
        <f t="shared" si="2"/>
        <v>9.1776573297299233</v>
      </c>
      <c r="I93" s="24"/>
      <c r="J93" s="25">
        <f t="shared" si="4"/>
        <v>65758</v>
      </c>
      <c r="K93" s="26">
        <f t="shared" si="5"/>
        <v>647.98333333333335</v>
      </c>
    </row>
    <row r="94" spans="1:11" ht="51" x14ac:dyDescent="0.2">
      <c r="A94" s="14" t="s">
        <v>2</v>
      </c>
      <c r="B94" s="173" t="s">
        <v>2</v>
      </c>
      <c r="C94" s="15" t="s">
        <v>3</v>
      </c>
      <c r="D94" s="16">
        <v>0</v>
      </c>
      <c r="E94" s="16">
        <v>485253.25</v>
      </c>
      <c r="F94" s="16">
        <v>98656.81</v>
      </c>
      <c r="G94" s="16">
        <v>48558</v>
      </c>
      <c r="H94" s="39">
        <f t="shared" si="2"/>
        <v>10.006733597353547</v>
      </c>
      <c r="I94" s="39"/>
      <c r="J94" s="40">
        <f t="shared" si="4"/>
        <v>48558</v>
      </c>
      <c r="K94" s="39"/>
    </row>
    <row r="95" spans="1:11" ht="38.25" x14ac:dyDescent="0.2">
      <c r="A95" s="142" t="s">
        <v>4</v>
      </c>
      <c r="B95" s="174" t="s">
        <v>4</v>
      </c>
      <c r="C95" s="143" t="s">
        <v>5</v>
      </c>
      <c r="D95" s="144">
        <v>12000</v>
      </c>
      <c r="E95" s="144">
        <v>12000</v>
      </c>
      <c r="F95" s="144">
        <v>0</v>
      </c>
      <c r="G95" s="144">
        <v>0</v>
      </c>
      <c r="H95" s="37">
        <f t="shared" si="2"/>
        <v>0</v>
      </c>
      <c r="I95" s="37"/>
      <c r="J95" s="38">
        <f t="shared" si="4"/>
        <v>-12000</v>
      </c>
      <c r="K95" s="39">
        <f t="shared" si="5"/>
        <v>0</v>
      </c>
    </row>
    <row r="96" spans="1:11" s="141" customFormat="1" ht="13.5" thickBot="1" x14ac:dyDescent="0.25">
      <c r="A96" s="148" t="s">
        <v>6</v>
      </c>
      <c r="B96" s="175" t="s">
        <v>6</v>
      </c>
      <c r="C96" s="120" t="s">
        <v>7</v>
      </c>
      <c r="D96" s="121">
        <v>0</v>
      </c>
      <c r="E96" s="121">
        <v>350000</v>
      </c>
      <c r="F96" s="121">
        <v>350000</v>
      </c>
      <c r="G96" s="121">
        <v>29200</v>
      </c>
      <c r="H96" s="37">
        <f t="shared" si="2"/>
        <v>8.3428571428571434</v>
      </c>
      <c r="I96" s="37"/>
      <c r="J96" s="38">
        <f t="shared" si="4"/>
        <v>29200</v>
      </c>
      <c r="K96" s="39"/>
    </row>
    <row r="97" spans="1:11" s="34" customFormat="1" ht="13.5" thickBot="1" x14ac:dyDescent="0.25">
      <c r="A97" s="27">
        <v>1000</v>
      </c>
      <c r="B97" s="107"/>
      <c r="C97" s="22" t="s">
        <v>88</v>
      </c>
      <c r="D97" s="44">
        <f t="shared" ref="D97" si="39">D98+D99+D103</f>
        <v>244070.11</v>
      </c>
      <c r="E97" s="44">
        <f>E98+E99+E103+E100+E101+E102+E104+E105+E106</f>
        <v>3122829.2</v>
      </c>
      <c r="F97" s="44">
        <f t="shared" ref="F97:G97" si="40">F98+F99+F103+F100+F101+F102+F104+F105+F106</f>
        <v>1058082.55</v>
      </c>
      <c r="G97" s="44">
        <f t="shared" si="40"/>
        <v>452461.16000000003</v>
      </c>
      <c r="H97" s="24">
        <f t="shared" si="2"/>
        <v>14.488821867042873</v>
      </c>
      <c r="I97" s="24"/>
      <c r="J97" s="25">
        <f t="shared" si="4"/>
        <v>208391.05000000005</v>
      </c>
      <c r="K97" s="26">
        <f t="shared" si="5"/>
        <v>185.3816348097684</v>
      </c>
    </row>
    <row r="98" spans="1:11" x14ac:dyDescent="0.2">
      <c r="A98" s="14" t="s">
        <v>8</v>
      </c>
      <c r="B98" s="14">
        <v>1010</v>
      </c>
      <c r="C98" s="15" t="s">
        <v>9</v>
      </c>
      <c r="D98" s="16">
        <v>98088.93</v>
      </c>
      <c r="E98" s="16">
        <v>1185041</v>
      </c>
      <c r="F98" s="16">
        <v>292961</v>
      </c>
      <c r="G98" s="16">
        <v>179639.04000000001</v>
      </c>
      <c r="H98" s="39">
        <f t="shared" si="2"/>
        <v>15.158888173489357</v>
      </c>
      <c r="I98" s="39"/>
      <c r="J98" s="40">
        <f t="shared" si="4"/>
        <v>81550.110000000015</v>
      </c>
      <c r="K98" s="39">
        <f t="shared" si="5"/>
        <v>183.13895360057452</v>
      </c>
    </row>
    <row r="99" spans="1:11" ht="25.5" x14ac:dyDescent="0.2">
      <c r="A99" s="154" t="s">
        <v>10</v>
      </c>
      <c r="B99" s="32">
        <v>1021</v>
      </c>
      <c r="C99" s="149" t="s">
        <v>128</v>
      </c>
      <c r="D99" s="156">
        <v>137061.18</v>
      </c>
      <c r="E99" s="31">
        <v>1333206.2</v>
      </c>
      <c r="F99" s="31">
        <v>491313.55</v>
      </c>
      <c r="G99" s="33">
        <v>236667.86</v>
      </c>
      <c r="H99" s="37">
        <f t="shared" si="2"/>
        <v>17.751782132426328</v>
      </c>
      <c r="I99" s="37"/>
      <c r="J99" s="38">
        <f t="shared" si="4"/>
        <v>99606.68</v>
      </c>
      <c r="K99" s="37">
        <f t="shared" si="5"/>
        <v>172.67315223756282</v>
      </c>
    </row>
    <row r="100" spans="1:11" s="141" customFormat="1" ht="25.5" x14ac:dyDescent="0.2">
      <c r="A100" s="157">
        <v>1020</v>
      </c>
      <c r="B100" s="9">
        <v>1041</v>
      </c>
      <c r="C100" s="149" t="s">
        <v>149</v>
      </c>
      <c r="D100" s="156">
        <v>0</v>
      </c>
      <c r="E100" s="11">
        <v>226160</v>
      </c>
      <c r="F100" s="11">
        <v>226160</v>
      </c>
      <c r="G100" s="11">
        <v>0</v>
      </c>
      <c r="H100" s="42">
        <f t="shared" si="2"/>
        <v>0</v>
      </c>
      <c r="I100" s="42"/>
      <c r="J100" s="43">
        <f t="shared" si="4"/>
        <v>0</v>
      </c>
      <c r="K100" s="42"/>
    </row>
    <row r="101" spans="1:11" s="141" customFormat="1" ht="38.25" x14ac:dyDescent="0.2">
      <c r="A101" s="19">
        <v>1020</v>
      </c>
      <c r="B101" s="9">
        <v>1200</v>
      </c>
      <c r="C101" s="150" t="s">
        <v>130</v>
      </c>
      <c r="D101" s="156">
        <v>0</v>
      </c>
      <c r="E101" s="11">
        <v>98830</v>
      </c>
      <c r="F101" s="11">
        <v>0</v>
      </c>
      <c r="G101" s="11">
        <v>0</v>
      </c>
      <c r="H101" s="42">
        <f t="shared" si="2"/>
        <v>0</v>
      </c>
      <c r="I101" s="42"/>
      <c r="J101" s="43">
        <f t="shared" si="4"/>
        <v>0</v>
      </c>
      <c r="K101" s="42"/>
    </row>
    <row r="102" spans="1:11" s="141" customFormat="1" ht="25.5" x14ac:dyDescent="0.2">
      <c r="A102" s="136">
        <v>1090</v>
      </c>
      <c r="B102" s="9">
        <v>1070</v>
      </c>
      <c r="C102" s="151" t="s">
        <v>12</v>
      </c>
      <c r="D102" s="11">
        <v>0</v>
      </c>
      <c r="E102" s="11">
        <v>292</v>
      </c>
      <c r="F102" s="11">
        <v>73</v>
      </c>
      <c r="G102" s="11">
        <v>291.63</v>
      </c>
      <c r="H102" s="42">
        <f t="shared" si="2"/>
        <v>99.873287671232873</v>
      </c>
      <c r="I102" s="42"/>
      <c r="J102" s="43">
        <f t="shared" si="4"/>
        <v>291.63</v>
      </c>
      <c r="K102" s="42"/>
    </row>
    <row r="103" spans="1:11" x14ac:dyDescent="0.2">
      <c r="A103" s="157" t="s">
        <v>13</v>
      </c>
      <c r="B103" s="142">
        <v>1080</v>
      </c>
      <c r="C103" s="143" t="s">
        <v>14</v>
      </c>
      <c r="D103" s="144">
        <v>8920</v>
      </c>
      <c r="E103" s="144">
        <v>50243</v>
      </c>
      <c r="F103" s="144">
        <v>12560.75</v>
      </c>
      <c r="G103" s="144">
        <v>25785.63</v>
      </c>
      <c r="H103" s="42">
        <f t="shared" si="2"/>
        <v>51.321835877634705</v>
      </c>
      <c r="I103" s="42"/>
      <c r="J103" s="43">
        <f t="shared" si="4"/>
        <v>16865.63</v>
      </c>
      <c r="K103" s="42">
        <f t="shared" si="5"/>
        <v>289.07656950672646</v>
      </c>
    </row>
    <row r="104" spans="1:11" s="141" customFormat="1" x14ac:dyDescent="0.2">
      <c r="A104" s="157">
        <v>1161</v>
      </c>
      <c r="B104" s="142">
        <v>1141</v>
      </c>
      <c r="C104" s="152" t="s">
        <v>18</v>
      </c>
      <c r="D104" s="144">
        <v>0</v>
      </c>
      <c r="E104" s="144">
        <v>182000</v>
      </c>
      <c r="F104" s="144">
        <v>35000</v>
      </c>
      <c r="G104" s="144">
        <v>10020</v>
      </c>
      <c r="H104" s="42">
        <f t="shared" si="2"/>
        <v>5.5054945054945055</v>
      </c>
      <c r="I104" s="42"/>
      <c r="J104" s="43">
        <f t="shared" si="4"/>
        <v>10020</v>
      </c>
      <c r="K104" s="42"/>
    </row>
    <row r="105" spans="1:11" s="141" customFormat="1" ht="25.5" x14ac:dyDescent="0.2">
      <c r="A105" s="157">
        <v>1170</v>
      </c>
      <c r="B105" s="154">
        <v>1151</v>
      </c>
      <c r="C105" s="155" t="s">
        <v>132</v>
      </c>
      <c r="D105" s="156">
        <v>0</v>
      </c>
      <c r="E105" s="156">
        <v>57</v>
      </c>
      <c r="F105" s="156">
        <v>14.25</v>
      </c>
      <c r="G105" s="156">
        <v>57</v>
      </c>
      <c r="H105" s="42">
        <f t="shared" si="2"/>
        <v>100</v>
      </c>
      <c r="I105" s="42"/>
      <c r="J105" s="43">
        <f t="shared" si="4"/>
        <v>57</v>
      </c>
      <c r="K105" s="42"/>
    </row>
    <row r="106" spans="1:11" s="141" customFormat="1" ht="26.25" thickBot="1" x14ac:dyDescent="0.25">
      <c r="A106" s="139"/>
      <c r="B106" s="119">
        <v>1160</v>
      </c>
      <c r="C106" s="15" t="s">
        <v>127</v>
      </c>
      <c r="D106" s="121">
        <v>0</v>
      </c>
      <c r="E106" s="121">
        <v>47000</v>
      </c>
      <c r="F106" s="121">
        <v>0</v>
      </c>
      <c r="G106" s="121">
        <v>0</v>
      </c>
      <c r="H106" s="42">
        <f t="shared" si="2"/>
        <v>0</v>
      </c>
      <c r="I106" s="42"/>
      <c r="J106" s="43">
        <f t="shared" si="4"/>
        <v>0</v>
      </c>
      <c r="K106" s="42"/>
    </row>
    <row r="107" spans="1:11" s="34" customFormat="1" ht="13.5" thickBot="1" x14ac:dyDescent="0.25">
      <c r="A107" s="27">
        <v>3000</v>
      </c>
      <c r="B107" s="107"/>
      <c r="C107" s="22" t="s">
        <v>89</v>
      </c>
      <c r="D107" s="44">
        <f t="shared" ref="D107" si="41">D108+D109</f>
        <v>216836.77000000002</v>
      </c>
      <c r="E107" s="44">
        <f t="shared" ref="E107:G107" si="42">E108+E109</f>
        <v>1091800</v>
      </c>
      <c r="F107" s="44">
        <f t="shared" si="42"/>
        <v>267450</v>
      </c>
      <c r="G107" s="44">
        <f t="shared" si="42"/>
        <v>172030.81</v>
      </c>
      <c r="H107" s="24">
        <f t="shared" si="2"/>
        <v>15.756623007876899</v>
      </c>
      <c r="I107" s="24"/>
      <c r="J107" s="25">
        <f t="shared" si="4"/>
        <v>-44805.960000000021</v>
      </c>
      <c r="K107" s="26">
        <f t="shared" si="5"/>
        <v>79.336548870378394</v>
      </c>
    </row>
    <row r="108" spans="1:11" ht="51" x14ac:dyDescent="0.2">
      <c r="A108" s="14" t="s">
        <v>22</v>
      </c>
      <c r="B108" s="14">
        <v>3104</v>
      </c>
      <c r="C108" s="15" t="s">
        <v>23</v>
      </c>
      <c r="D108" s="16">
        <v>209286.77000000002</v>
      </c>
      <c r="E108" s="16">
        <v>1061800</v>
      </c>
      <c r="F108" s="16">
        <v>259950</v>
      </c>
      <c r="G108" s="16">
        <v>172030.81</v>
      </c>
      <c r="H108" s="39">
        <f t="shared" si="2"/>
        <v>16.201809191938217</v>
      </c>
      <c r="I108" s="39"/>
      <c r="J108" s="40">
        <f t="shared" si="4"/>
        <v>-37255.960000000021</v>
      </c>
      <c r="K108" s="39">
        <f t="shared" si="5"/>
        <v>82.198607202930205</v>
      </c>
    </row>
    <row r="109" spans="1:11" ht="26.25" thickBot="1" x14ac:dyDescent="0.25">
      <c r="A109" s="9" t="s">
        <v>24</v>
      </c>
      <c r="B109" s="9">
        <v>3121</v>
      </c>
      <c r="C109" s="10" t="s">
        <v>25</v>
      </c>
      <c r="D109" s="11">
        <v>7550</v>
      </c>
      <c r="E109" s="11">
        <v>30000</v>
      </c>
      <c r="F109" s="11">
        <v>7500</v>
      </c>
      <c r="G109" s="11">
        <v>0</v>
      </c>
      <c r="H109" s="42">
        <f t="shared" si="2"/>
        <v>0</v>
      </c>
      <c r="I109" s="42"/>
      <c r="J109" s="43">
        <f t="shared" si="4"/>
        <v>-7550</v>
      </c>
      <c r="K109" s="42">
        <f t="shared" si="5"/>
        <v>0</v>
      </c>
    </row>
    <row r="110" spans="1:11" s="34" customFormat="1" ht="13.5" thickBot="1" x14ac:dyDescent="0.25">
      <c r="A110" s="27">
        <v>4000</v>
      </c>
      <c r="B110" s="107"/>
      <c r="C110" s="22" t="s">
        <v>90</v>
      </c>
      <c r="D110" s="44">
        <f t="shared" ref="D110" si="43">D111+D112+D113</f>
        <v>15134.130000000001</v>
      </c>
      <c r="E110" s="44">
        <f>E111+E112+E113</f>
        <v>461011.61</v>
      </c>
      <c r="F110" s="44">
        <f t="shared" ref="F110:G110" si="44">F111+F112+F113</f>
        <v>63752.9</v>
      </c>
      <c r="G110" s="44">
        <f t="shared" si="44"/>
        <v>52496.61</v>
      </c>
      <c r="H110" s="24">
        <f t="shared" si="2"/>
        <v>11.387264194929928</v>
      </c>
      <c r="I110" s="24"/>
      <c r="J110" s="25">
        <f t="shared" si="4"/>
        <v>37362.479999999996</v>
      </c>
      <c r="K110" s="26">
        <f t="shared" si="5"/>
        <v>346.87563804460513</v>
      </c>
    </row>
    <row r="111" spans="1:11" x14ac:dyDescent="0.2">
      <c r="A111" s="14" t="s">
        <v>28</v>
      </c>
      <c r="B111" s="14">
        <v>4030</v>
      </c>
      <c r="C111" s="15" t="s">
        <v>29</v>
      </c>
      <c r="D111" s="16">
        <v>0</v>
      </c>
      <c r="E111" s="16">
        <v>194711.61</v>
      </c>
      <c r="F111" s="16">
        <v>6177.9</v>
      </c>
      <c r="G111" s="16">
        <v>24711.61</v>
      </c>
      <c r="H111" s="39">
        <f t="shared" si="2"/>
        <v>12.691390102521366</v>
      </c>
      <c r="I111" s="39"/>
      <c r="J111" s="40">
        <f t="shared" si="4"/>
        <v>24711.61</v>
      </c>
      <c r="K111" s="39"/>
    </row>
    <row r="112" spans="1:11" x14ac:dyDescent="0.2">
      <c r="A112" s="32" t="s">
        <v>30</v>
      </c>
      <c r="B112" s="32">
        <v>4040</v>
      </c>
      <c r="C112" s="30" t="s">
        <v>31</v>
      </c>
      <c r="D112" s="33">
        <v>0</v>
      </c>
      <c r="E112" s="31">
        <v>12000</v>
      </c>
      <c r="F112" s="31">
        <v>1000</v>
      </c>
      <c r="G112" s="33">
        <v>0</v>
      </c>
      <c r="H112" s="37">
        <f t="shared" si="2"/>
        <v>0</v>
      </c>
      <c r="I112" s="37"/>
      <c r="J112" s="38">
        <f t="shared" si="4"/>
        <v>0</v>
      </c>
      <c r="K112" s="37"/>
    </row>
    <row r="113" spans="1:11" ht="26.25" thickBot="1" x14ac:dyDescent="0.25">
      <c r="A113" s="9" t="s">
        <v>32</v>
      </c>
      <c r="B113" s="9">
        <v>4060</v>
      </c>
      <c r="C113" s="10" t="s">
        <v>33</v>
      </c>
      <c r="D113" s="11">
        <v>15134.130000000001</v>
      </c>
      <c r="E113" s="11">
        <v>254300</v>
      </c>
      <c r="F113" s="11">
        <v>56575</v>
      </c>
      <c r="G113" s="11">
        <v>27785</v>
      </c>
      <c r="H113" s="42">
        <f t="shared" si="2"/>
        <v>10.926071569012977</v>
      </c>
      <c r="I113" s="42"/>
      <c r="J113" s="43">
        <f t="shared" si="4"/>
        <v>12650.869999999999</v>
      </c>
      <c r="K113" s="42">
        <f t="shared" si="5"/>
        <v>183.59165673877521</v>
      </c>
    </row>
    <row r="114" spans="1:11" s="153" customFormat="1" ht="13.5" thickBot="1" x14ac:dyDescent="0.25">
      <c r="A114" s="27">
        <v>5000</v>
      </c>
      <c r="B114" s="107"/>
      <c r="C114" s="22" t="s">
        <v>91</v>
      </c>
      <c r="D114" s="44">
        <f t="shared" ref="D114:G114" si="45">D115+D116</f>
        <v>0</v>
      </c>
      <c r="E114" s="44">
        <f>E115+E116</f>
        <v>10255</v>
      </c>
      <c r="F114" s="44">
        <f t="shared" si="45"/>
        <v>2563.75</v>
      </c>
      <c r="G114" s="44">
        <f t="shared" si="45"/>
        <v>10254.629999999999</v>
      </c>
      <c r="H114" s="24">
        <f t="shared" ref="H114:H116" si="46">G114/E114*100</f>
        <v>99.996392003900525</v>
      </c>
      <c r="I114" s="24"/>
      <c r="J114" s="25">
        <f t="shared" ref="J114:J116" si="47">G114-D114</f>
        <v>10254.629999999999</v>
      </c>
      <c r="K114" s="26"/>
    </row>
    <row r="115" spans="1:11" s="153" customFormat="1" ht="25.5" x14ac:dyDescent="0.2">
      <c r="A115" s="19">
        <v>5011</v>
      </c>
      <c r="B115" s="14">
        <v>5011</v>
      </c>
      <c r="C115" s="160" t="s">
        <v>39</v>
      </c>
      <c r="D115" s="16">
        <v>0</v>
      </c>
      <c r="E115" s="16">
        <v>10050</v>
      </c>
      <c r="F115" s="16">
        <v>2512.5</v>
      </c>
      <c r="G115" s="16">
        <v>10050</v>
      </c>
      <c r="H115" s="39">
        <f t="shared" si="46"/>
        <v>100</v>
      </c>
      <c r="I115" s="39"/>
      <c r="J115" s="40">
        <f t="shared" si="47"/>
        <v>10050</v>
      </c>
      <c r="K115" s="39"/>
    </row>
    <row r="116" spans="1:11" s="153" customFormat="1" ht="26.25" thickBot="1" x14ac:dyDescent="0.25">
      <c r="A116" s="136">
        <v>5031</v>
      </c>
      <c r="B116" s="9">
        <v>5031</v>
      </c>
      <c r="C116" s="160" t="s">
        <v>43</v>
      </c>
      <c r="D116" s="11">
        <v>0</v>
      </c>
      <c r="E116" s="11">
        <v>205</v>
      </c>
      <c r="F116" s="11">
        <v>51.25</v>
      </c>
      <c r="G116" s="11">
        <v>204.63</v>
      </c>
      <c r="H116" s="42">
        <f t="shared" si="46"/>
        <v>99.819512195121945</v>
      </c>
      <c r="I116" s="42"/>
      <c r="J116" s="43">
        <f t="shared" si="47"/>
        <v>204.63</v>
      </c>
      <c r="K116" s="42"/>
    </row>
    <row r="117" spans="1:11" s="34" customFormat="1" ht="13.5" thickBot="1" x14ac:dyDescent="0.25">
      <c r="A117" s="27">
        <v>6000</v>
      </c>
      <c r="B117" s="107"/>
      <c r="C117" s="22" t="s">
        <v>92</v>
      </c>
      <c r="D117" s="44">
        <f t="shared" ref="D117" si="48">D119+D120</f>
        <v>96244.47</v>
      </c>
      <c r="E117" s="44">
        <f>E119+E120+E118</f>
        <v>840148.33</v>
      </c>
      <c r="F117" s="44">
        <f t="shared" ref="F117:G117" si="49">F119+F120+F118</f>
        <v>408787.07999999996</v>
      </c>
      <c r="G117" s="44">
        <f t="shared" si="49"/>
        <v>398734.58</v>
      </c>
      <c r="H117" s="24">
        <f t="shared" si="2"/>
        <v>47.460021732114853</v>
      </c>
      <c r="I117" s="24"/>
      <c r="J117" s="25">
        <f t="shared" si="4"/>
        <v>302490.11</v>
      </c>
      <c r="K117" s="26">
        <f t="shared" si="5"/>
        <v>414.2934965510226</v>
      </c>
    </row>
    <row r="118" spans="1:11" s="158" customFormat="1" ht="38.25" x14ac:dyDescent="0.2">
      <c r="A118" s="166">
        <v>6020</v>
      </c>
      <c r="B118" s="212">
        <v>6020</v>
      </c>
      <c r="C118" s="169" t="s">
        <v>47</v>
      </c>
      <c r="D118" s="162">
        <v>0</v>
      </c>
      <c r="E118" s="162">
        <v>250000</v>
      </c>
      <c r="F118" s="162">
        <v>250000</v>
      </c>
      <c r="G118" s="162">
        <v>0</v>
      </c>
      <c r="H118" s="163"/>
      <c r="I118" s="163"/>
      <c r="J118" s="164"/>
      <c r="K118" s="165"/>
    </row>
    <row r="119" spans="1:11" x14ac:dyDescent="0.2">
      <c r="A119" s="159" t="s">
        <v>48</v>
      </c>
      <c r="B119" s="159">
        <v>6030</v>
      </c>
      <c r="C119" s="160" t="s">
        <v>49</v>
      </c>
      <c r="D119" s="161">
        <v>28593.27</v>
      </c>
      <c r="E119" s="161">
        <v>590148.32999999996</v>
      </c>
      <c r="F119" s="161">
        <v>158787.07999999999</v>
      </c>
      <c r="G119" s="161">
        <v>398734.58</v>
      </c>
      <c r="H119" s="37">
        <f t="shared" si="2"/>
        <v>67.565145867649917</v>
      </c>
      <c r="I119" s="37"/>
      <c r="J119" s="38">
        <f t="shared" si="4"/>
        <v>370141.31</v>
      </c>
      <c r="K119" s="37">
        <f t="shared" si="5"/>
        <v>1394.5050006522515</v>
      </c>
    </row>
    <row r="120" spans="1:11" ht="13.5" thickBot="1" x14ac:dyDescent="0.25">
      <c r="A120" s="9" t="s">
        <v>50</v>
      </c>
      <c r="B120" s="9">
        <v>6040</v>
      </c>
      <c r="C120" s="10" t="s">
        <v>51</v>
      </c>
      <c r="D120" s="11">
        <v>67651.199999999997</v>
      </c>
      <c r="E120" s="11">
        <v>0</v>
      </c>
      <c r="F120" s="11">
        <v>0</v>
      </c>
      <c r="G120" s="11">
        <v>0</v>
      </c>
      <c r="H120" s="42"/>
      <c r="I120" s="42"/>
      <c r="J120" s="43">
        <f t="shared" ref="J120:J132" si="50">G120-D120</f>
        <v>-67651.199999999997</v>
      </c>
      <c r="K120" s="42"/>
    </row>
    <row r="121" spans="1:11" s="34" customFormat="1" ht="13.5" thickBot="1" x14ac:dyDescent="0.25">
      <c r="A121" s="27">
        <v>7000</v>
      </c>
      <c r="B121" s="107"/>
      <c r="C121" s="22" t="s">
        <v>93</v>
      </c>
      <c r="D121" s="44">
        <f t="shared" ref="D121" si="51">D122+D123+D124</f>
        <v>500750.4</v>
      </c>
      <c r="E121" s="44">
        <f>E122+E123+E124+E125</f>
        <v>370000</v>
      </c>
      <c r="F121" s="44">
        <f t="shared" ref="F121:G121" si="52">F122+F123+F124+F125</f>
        <v>220000</v>
      </c>
      <c r="G121" s="44">
        <f t="shared" si="52"/>
        <v>0</v>
      </c>
      <c r="H121" s="24">
        <f t="shared" ref="H120:H141" si="53">G121/E121*100</f>
        <v>0</v>
      </c>
      <c r="I121" s="24"/>
      <c r="J121" s="25">
        <f t="shared" si="50"/>
        <v>-500750.4</v>
      </c>
      <c r="K121" s="26">
        <f t="shared" ref="K121:K129" si="54">G121/D121*100</f>
        <v>0</v>
      </c>
    </row>
    <row r="122" spans="1:11" x14ac:dyDescent="0.2">
      <c r="A122" s="14" t="s">
        <v>100</v>
      </c>
      <c r="B122" s="14">
        <v>7130</v>
      </c>
      <c r="C122" s="15" t="s">
        <v>97</v>
      </c>
      <c r="D122" s="16">
        <v>350800</v>
      </c>
      <c r="E122" s="16">
        <v>150000</v>
      </c>
      <c r="F122" s="16">
        <v>0</v>
      </c>
      <c r="G122" s="16">
        <v>0</v>
      </c>
      <c r="H122" s="39">
        <f t="shared" si="53"/>
        <v>0</v>
      </c>
      <c r="I122" s="39"/>
      <c r="J122" s="40">
        <f t="shared" si="50"/>
        <v>-350800</v>
      </c>
      <c r="K122" s="39"/>
    </row>
    <row r="123" spans="1:11" ht="25.5" x14ac:dyDescent="0.2">
      <c r="A123" s="32" t="s">
        <v>101</v>
      </c>
      <c r="B123" s="32">
        <v>7350</v>
      </c>
      <c r="C123" s="30" t="s">
        <v>102</v>
      </c>
      <c r="D123" s="33">
        <v>26900</v>
      </c>
      <c r="E123" s="31">
        <v>0</v>
      </c>
      <c r="F123" s="31">
        <v>0</v>
      </c>
      <c r="G123" s="33">
        <v>0</v>
      </c>
      <c r="H123" s="37"/>
      <c r="I123" s="37"/>
      <c r="J123" s="38">
        <f t="shared" si="50"/>
        <v>-26900</v>
      </c>
      <c r="K123" s="37"/>
    </row>
    <row r="124" spans="1:11" ht="38.25" x14ac:dyDescent="0.2">
      <c r="A124" s="168" t="s">
        <v>103</v>
      </c>
      <c r="B124" s="168">
        <v>7363</v>
      </c>
      <c r="C124" s="169" t="s">
        <v>104</v>
      </c>
      <c r="D124" s="170">
        <v>123050.4</v>
      </c>
      <c r="E124" s="170">
        <v>0</v>
      </c>
      <c r="F124" s="170">
        <v>0</v>
      </c>
      <c r="G124" s="170">
        <v>0</v>
      </c>
      <c r="H124" s="37"/>
      <c r="I124" s="37"/>
      <c r="J124" s="38">
        <f t="shared" si="50"/>
        <v>-123050.4</v>
      </c>
      <c r="K124" s="37">
        <f t="shared" si="54"/>
        <v>0</v>
      </c>
    </row>
    <row r="125" spans="1:11" s="167" customFormat="1" ht="26.25" thickBot="1" x14ac:dyDescent="0.25">
      <c r="A125" s="139">
        <v>7442</v>
      </c>
      <c r="B125" s="119">
        <v>7442</v>
      </c>
      <c r="C125" s="171" t="s">
        <v>61</v>
      </c>
      <c r="D125" s="121">
        <v>0</v>
      </c>
      <c r="E125" s="121">
        <v>220000</v>
      </c>
      <c r="F125" s="121">
        <v>220000</v>
      </c>
      <c r="G125" s="121">
        <v>0</v>
      </c>
      <c r="H125" s="37">
        <f t="shared" si="53"/>
        <v>0</v>
      </c>
      <c r="I125" s="37"/>
      <c r="J125" s="38">
        <f t="shared" si="50"/>
        <v>0</v>
      </c>
      <c r="K125" s="37"/>
    </row>
    <row r="126" spans="1:11" s="34" customFormat="1" ht="13.5" thickBot="1" x14ac:dyDescent="0.25">
      <c r="A126" s="27">
        <v>8000</v>
      </c>
      <c r="B126" s="107"/>
      <c r="C126" s="22" t="s">
        <v>94</v>
      </c>
      <c r="D126" s="44">
        <f t="shared" ref="D126" si="55">D127+D128</f>
        <v>0</v>
      </c>
      <c r="E126" s="44">
        <f t="shared" ref="E126:G126" si="56">E127+E128</f>
        <v>198600</v>
      </c>
      <c r="F126" s="44">
        <f t="shared" si="56"/>
        <v>41900</v>
      </c>
      <c r="G126" s="44">
        <f t="shared" si="56"/>
        <v>3600</v>
      </c>
      <c r="H126" s="24">
        <f t="shared" si="53"/>
        <v>1.8126888217522661</v>
      </c>
      <c r="I126" s="24"/>
      <c r="J126" s="25">
        <f t="shared" si="50"/>
        <v>3600</v>
      </c>
      <c r="K126" s="26"/>
    </row>
    <row r="127" spans="1:11" x14ac:dyDescent="0.2">
      <c r="A127" s="14" t="s">
        <v>68</v>
      </c>
      <c r="B127" s="14">
        <v>8130</v>
      </c>
      <c r="C127" s="15" t="s">
        <v>69</v>
      </c>
      <c r="D127" s="16">
        <v>0</v>
      </c>
      <c r="E127" s="16">
        <v>28600</v>
      </c>
      <c r="F127" s="16">
        <v>900</v>
      </c>
      <c r="G127" s="16">
        <v>3600</v>
      </c>
      <c r="H127" s="39">
        <f t="shared" si="53"/>
        <v>12.587412587412588</v>
      </c>
      <c r="I127" s="39"/>
      <c r="J127" s="40">
        <f t="shared" si="50"/>
        <v>3600</v>
      </c>
      <c r="K127" s="39"/>
    </row>
    <row r="128" spans="1:11" ht="13.5" thickBot="1" x14ac:dyDescent="0.25">
      <c r="A128" s="9" t="s">
        <v>105</v>
      </c>
      <c r="B128" s="9">
        <v>8312</v>
      </c>
      <c r="C128" s="10" t="s">
        <v>106</v>
      </c>
      <c r="D128" s="11">
        <v>0</v>
      </c>
      <c r="E128" s="11">
        <v>170000</v>
      </c>
      <c r="F128" s="11">
        <v>41000</v>
      </c>
      <c r="G128" s="11">
        <v>0</v>
      </c>
      <c r="H128" s="42">
        <f t="shared" si="53"/>
        <v>0</v>
      </c>
      <c r="I128" s="42"/>
      <c r="J128" s="43">
        <f t="shared" si="50"/>
        <v>0</v>
      </c>
      <c r="K128" s="42"/>
    </row>
    <row r="129" spans="1:11" s="3" customFormat="1" ht="16.5" thickBot="1" x14ac:dyDescent="0.3">
      <c r="A129" s="85" t="s">
        <v>75</v>
      </c>
      <c r="B129" s="112"/>
      <c r="C129" s="86" t="s">
        <v>108</v>
      </c>
      <c r="D129" s="87">
        <f t="shared" ref="D129" si="57">D93+D97+D107+D110+D117+D121+D126</f>
        <v>1085035.8799999999</v>
      </c>
      <c r="E129" s="87">
        <f>E93+E97+E107+E110+E117+E121+E126+E114</f>
        <v>6941897.3900000006</v>
      </c>
      <c r="F129" s="87">
        <f>F93+F97+F107+F110+F117+F121+F126+F114</f>
        <v>2511193.09</v>
      </c>
      <c r="G129" s="87">
        <f>G93+G97+G107+G110+G117+G121+G126+G114</f>
        <v>1167335.7899999998</v>
      </c>
      <c r="H129" s="88">
        <f t="shared" si="53"/>
        <v>16.815803006272894</v>
      </c>
      <c r="I129" s="88"/>
      <c r="J129" s="89">
        <f t="shared" si="50"/>
        <v>82299.909999999916</v>
      </c>
      <c r="K129" s="90">
        <f t="shared" si="54"/>
        <v>107.58499433216899</v>
      </c>
    </row>
    <row r="130" spans="1:11" ht="15.75" thickBot="1" x14ac:dyDescent="0.25">
      <c r="A130" s="57"/>
      <c r="B130" s="109"/>
      <c r="C130" s="62" t="s">
        <v>111</v>
      </c>
      <c r="D130" s="58"/>
      <c r="E130" s="58"/>
      <c r="F130" s="58"/>
      <c r="G130" s="58"/>
      <c r="H130" s="59"/>
      <c r="I130" s="59"/>
      <c r="J130" s="60"/>
      <c r="K130" s="61"/>
    </row>
    <row r="131" spans="1:11" ht="26.25" thickBot="1" x14ac:dyDescent="0.25">
      <c r="A131" s="54">
        <v>8831</v>
      </c>
      <c r="B131" s="110">
        <v>8831</v>
      </c>
      <c r="C131" s="55" t="s">
        <v>110</v>
      </c>
      <c r="D131" s="56">
        <v>13045.58</v>
      </c>
      <c r="E131" s="56">
        <v>140000</v>
      </c>
      <c r="F131" s="56">
        <v>34350</v>
      </c>
      <c r="G131" s="56">
        <v>18440.55</v>
      </c>
      <c r="H131" s="45">
        <f t="shared" si="53"/>
        <v>13.171821428571429</v>
      </c>
      <c r="I131" s="45">
        <f t="shared" ref="I120:I132" si="58">G131/F131*100</f>
        <v>53.684279475982535</v>
      </c>
      <c r="J131" s="46">
        <f t="shared" si="50"/>
        <v>5394.9699999999993</v>
      </c>
      <c r="K131" s="47"/>
    </row>
    <row r="132" spans="1:11" ht="26.25" thickBot="1" x14ac:dyDescent="0.25">
      <c r="A132" s="97">
        <v>8832</v>
      </c>
      <c r="B132" s="113">
        <v>8832</v>
      </c>
      <c r="C132" s="98" t="s">
        <v>112</v>
      </c>
      <c r="D132" s="93">
        <v>0</v>
      </c>
      <c r="E132" s="93">
        <v>-140000</v>
      </c>
      <c r="F132" s="93">
        <v>-34350</v>
      </c>
      <c r="G132" s="93">
        <v>0</v>
      </c>
      <c r="H132" s="94">
        <f t="shared" si="53"/>
        <v>0</v>
      </c>
      <c r="I132" s="94">
        <f t="shared" si="58"/>
        <v>0</v>
      </c>
      <c r="J132" s="95">
        <f t="shared" si="50"/>
        <v>0</v>
      </c>
      <c r="K132" s="96"/>
    </row>
    <row r="133" spans="1:11" s="68" customFormat="1" ht="15.75" customHeight="1" thickBot="1" x14ac:dyDescent="0.25">
      <c r="A133" s="91"/>
      <c r="B133" s="92"/>
      <c r="C133" s="92" t="s">
        <v>121</v>
      </c>
      <c r="D133" s="99"/>
      <c r="E133" s="99"/>
      <c r="F133" s="99"/>
      <c r="G133" s="100"/>
      <c r="H133" s="101"/>
      <c r="I133" s="101"/>
      <c r="J133" s="102"/>
      <c r="K133" s="103"/>
    </row>
    <row r="134" spans="1:11" x14ac:dyDescent="0.2">
      <c r="A134" s="71">
        <v>200000</v>
      </c>
      <c r="B134" s="71"/>
      <c r="C134" s="72" t="s">
        <v>113</v>
      </c>
      <c r="D134" s="73"/>
      <c r="E134" s="73">
        <f>E135</f>
        <v>1518860.25</v>
      </c>
      <c r="F134" s="73"/>
      <c r="G134" s="71">
        <f>G135</f>
        <v>78553.25</v>
      </c>
      <c r="H134" s="39">
        <f t="shared" si="53"/>
        <v>5.1718550143108954</v>
      </c>
      <c r="I134" s="39"/>
      <c r="J134" s="104"/>
      <c r="K134" s="104"/>
    </row>
    <row r="135" spans="1:11" x14ac:dyDescent="0.2">
      <c r="A135" s="63">
        <v>208000</v>
      </c>
      <c r="B135" s="63"/>
      <c r="C135" s="64" t="s">
        <v>114</v>
      </c>
      <c r="D135" s="65"/>
      <c r="E135" s="70">
        <f>E136+E137</f>
        <v>1518860.25</v>
      </c>
      <c r="F135" s="70"/>
      <c r="G135" s="63">
        <f>G136+G137</f>
        <v>78553.25</v>
      </c>
      <c r="H135" s="37">
        <f t="shared" si="53"/>
        <v>5.1718550143108954</v>
      </c>
      <c r="I135" s="37"/>
      <c r="J135" s="66"/>
      <c r="K135" s="66"/>
    </row>
    <row r="136" spans="1:11" x14ac:dyDescent="0.2">
      <c r="A136" s="66">
        <v>208100</v>
      </c>
      <c r="B136" s="66"/>
      <c r="C136" s="67" t="s">
        <v>115</v>
      </c>
      <c r="D136" s="36"/>
      <c r="E136" s="69">
        <v>795.25</v>
      </c>
      <c r="F136" s="69"/>
      <c r="G136" s="66">
        <v>795.25</v>
      </c>
      <c r="H136" s="37">
        <f t="shared" si="53"/>
        <v>100</v>
      </c>
      <c r="I136" s="37"/>
      <c r="J136" s="66"/>
      <c r="K136" s="66"/>
    </row>
    <row r="137" spans="1:11" ht="25.5" x14ac:dyDescent="0.2">
      <c r="A137" s="66">
        <v>208400</v>
      </c>
      <c r="B137" s="66"/>
      <c r="C137" s="67" t="s">
        <v>117</v>
      </c>
      <c r="D137" s="36"/>
      <c r="E137" s="69">
        <v>1518065</v>
      </c>
      <c r="F137" s="69"/>
      <c r="G137" s="69">
        <v>77758</v>
      </c>
      <c r="H137" s="37">
        <f t="shared" si="53"/>
        <v>5.122178562841512</v>
      </c>
      <c r="I137" s="37"/>
      <c r="J137" s="66"/>
      <c r="K137" s="66"/>
    </row>
    <row r="138" spans="1:11" x14ac:dyDescent="0.2">
      <c r="A138" s="63">
        <v>600000</v>
      </c>
      <c r="B138" s="63"/>
      <c r="C138" s="64" t="s">
        <v>118</v>
      </c>
      <c r="D138" s="65"/>
      <c r="E138" s="70">
        <f>E139</f>
        <v>1518860.25</v>
      </c>
      <c r="F138" s="70"/>
      <c r="G138" s="63">
        <f>G139</f>
        <v>78553.25</v>
      </c>
      <c r="H138" s="37">
        <f t="shared" si="53"/>
        <v>5.1718550143108954</v>
      </c>
      <c r="I138" s="37"/>
      <c r="J138" s="66"/>
      <c r="K138" s="66"/>
    </row>
    <row r="139" spans="1:11" x14ac:dyDescent="0.2">
      <c r="A139" s="63">
        <v>602000</v>
      </c>
      <c r="B139" s="63"/>
      <c r="C139" s="64" t="s">
        <v>119</v>
      </c>
      <c r="D139" s="65"/>
      <c r="E139" s="70">
        <f>E140+E141</f>
        <v>1518860.25</v>
      </c>
      <c r="F139" s="70"/>
      <c r="G139" s="63">
        <f>G140+G141</f>
        <v>78553.25</v>
      </c>
      <c r="H139" s="37">
        <f t="shared" si="53"/>
        <v>5.1718550143108954</v>
      </c>
      <c r="I139" s="37"/>
      <c r="J139" s="66"/>
      <c r="K139" s="66"/>
    </row>
    <row r="140" spans="1:11" x14ac:dyDescent="0.2">
      <c r="A140" s="66">
        <v>602100</v>
      </c>
      <c r="B140" s="66"/>
      <c r="C140" s="67" t="s">
        <v>116</v>
      </c>
      <c r="D140" s="36"/>
      <c r="E140" s="69">
        <v>795.25</v>
      </c>
      <c r="F140" s="69"/>
      <c r="G140" s="66">
        <v>795.25</v>
      </c>
      <c r="H140" s="37">
        <f t="shared" si="53"/>
        <v>100</v>
      </c>
      <c r="I140" s="37"/>
      <c r="J140" s="66"/>
      <c r="K140" s="66"/>
    </row>
    <row r="141" spans="1:11" ht="25.5" x14ac:dyDescent="0.2">
      <c r="A141" s="66">
        <v>602400</v>
      </c>
      <c r="B141" s="66"/>
      <c r="C141" s="67" t="s">
        <v>117</v>
      </c>
      <c r="D141" s="36"/>
      <c r="E141" s="69">
        <v>1518065</v>
      </c>
      <c r="F141" s="69"/>
      <c r="G141" s="69">
        <v>77758</v>
      </c>
      <c r="H141" s="37">
        <f t="shared" si="53"/>
        <v>5.122178562841512</v>
      </c>
      <c r="I141" s="37"/>
      <c r="J141" s="66"/>
      <c r="K141" s="66"/>
    </row>
    <row r="143" spans="1:11" x14ac:dyDescent="0.2">
      <c r="A143" s="167"/>
      <c r="B143" s="167"/>
    </row>
  </sheetData>
  <mergeCells count="20">
    <mergeCell ref="J19:J22"/>
    <mergeCell ref="K19:K22"/>
    <mergeCell ref="J29:J31"/>
    <mergeCell ref="K29:K31"/>
    <mergeCell ref="A19:A22"/>
    <mergeCell ref="A29:A31"/>
    <mergeCell ref="D29:D31"/>
    <mergeCell ref="D19:D22"/>
    <mergeCell ref="H1:K4"/>
    <mergeCell ref="A6:L6"/>
    <mergeCell ref="D9:D10"/>
    <mergeCell ref="E9:E10"/>
    <mergeCell ref="F9:F10"/>
    <mergeCell ref="G9:G10"/>
    <mergeCell ref="C9:C10"/>
    <mergeCell ref="A9:A10"/>
    <mergeCell ref="H9:I9"/>
    <mergeCell ref="J9:K9"/>
    <mergeCell ref="A7:L7"/>
    <mergeCell ref="B9:B10"/>
  </mergeCells>
  <pageMargins left="0.32" right="0.33" top="0.39370078740157499" bottom="0.39370078740157499" header="0" footer="0"/>
  <pageSetup paperSize="9" scale="80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2021-04-09T13:13:01Z</cp:lastPrinted>
  <dcterms:created xsi:type="dcterms:W3CDTF">2020-04-02T08:10:37Z</dcterms:created>
  <dcterms:modified xsi:type="dcterms:W3CDTF">2021-04-09T13:27:30Z</dcterms:modified>
</cp:coreProperties>
</file>