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132EE6C0-A195-45E7-B138-525EEEE81EE2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29" i="1" l="1"/>
  <c r="G128" i="1"/>
  <c r="F127" i="1"/>
  <c r="G127" i="1" s="1"/>
  <c r="E127" i="1"/>
  <c r="D127" i="1"/>
  <c r="F126" i="1"/>
  <c r="G126" i="1" s="1"/>
  <c r="E126" i="1"/>
  <c r="D126" i="1"/>
  <c r="G125" i="1"/>
  <c r="G124" i="1"/>
  <c r="F123" i="1"/>
  <c r="G123" i="1" s="1"/>
  <c r="E123" i="1"/>
  <c r="D123" i="1"/>
  <c r="F122" i="1"/>
  <c r="G122" i="1" s="1"/>
  <c r="E122" i="1"/>
  <c r="D122" i="1"/>
  <c r="I120" i="1"/>
  <c r="H120" i="1"/>
  <c r="G120" i="1"/>
  <c r="I119" i="1"/>
  <c r="H119" i="1"/>
  <c r="G119" i="1"/>
  <c r="C115" i="1"/>
  <c r="J114" i="1"/>
  <c r="I114" i="1"/>
  <c r="H114" i="1"/>
  <c r="G114" i="1"/>
  <c r="J113" i="1"/>
  <c r="I113" i="1"/>
  <c r="H113" i="1"/>
  <c r="G113" i="1"/>
  <c r="I112" i="1"/>
  <c r="H112" i="1"/>
  <c r="G112" i="1"/>
  <c r="F111" i="1"/>
  <c r="G111" i="1" s="1"/>
  <c r="E111" i="1"/>
  <c r="D111" i="1"/>
  <c r="C111" i="1"/>
  <c r="I110" i="1"/>
  <c r="H110" i="1"/>
  <c r="G110" i="1"/>
  <c r="I109" i="1"/>
  <c r="H109" i="1"/>
  <c r="G109" i="1"/>
  <c r="H108" i="1"/>
  <c r="G108" i="1"/>
  <c r="C108" i="1"/>
  <c r="I108" i="1" s="1"/>
  <c r="C107" i="1"/>
  <c r="I107" i="1" s="1"/>
  <c r="J106" i="1"/>
  <c r="I106" i="1"/>
  <c r="I105" i="1"/>
  <c r="H105" i="1"/>
  <c r="G105" i="1"/>
  <c r="I104" i="1"/>
  <c r="H104" i="1"/>
  <c r="G104" i="1"/>
  <c r="G103" i="1"/>
  <c r="F103" i="1"/>
  <c r="J103" i="1" s="1"/>
  <c r="E103" i="1"/>
  <c r="H103" i="1" s="1"/>
  <c r="D103" i="1"/>
  <c r="C103" i="1"/>
  <c r="I103" i="1" s="1"/>
  <c r="I102" i="1"/>
  <c r="H102" i="1"/>
  <c r="G102" i="1"/>
  <c r="I101" i="1"/>
  <c r="H101" i="1"/>
  <c r="G101" i="1"/>
  <c r="J100" i="1"/>
  <c r="I100" i="1"/>
  <c r="H100" i="1"/>
  <c r="G100" i="1"/>
  <c r="I99" i="1"/>
  <c r="H99" i="1"/>
  <c r="G99" i="1"/>
  <c r="H98" i="1"/>
  <c r="F98" i="1"/>
  <c r="I98" i="1" s="1"/>
  <c r="E98" i="1"/>
  <c r="D98" i="1"/>
  <c r="C98" i="1"/>
  <c r="J97" i="1"/>
  <c r="I97" i="1"/>
  <c r="J96" i="1"/>
  <c r="C96" i="1"/>
  <c r="I96" i="1" s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I91" i="1"/>
  <c r="G91" i="1"/>
  <c r="F91" i="1"/>
  <c r="J91" i="1" s="1"/>
  <c r="E91" i="1"/>
  <c r="D91" i="1"/>
  <c r="C91" i="1"/>
  <c r="J90" i="1"/>
  <c r="I90" i="1"/>
  <c r="H90" i="1"/>
  <c r="G90" i="1"/>
  <c r="J89" i="1"/>
  <c r="I89" i="1"/>
  <c r="H89" i="1"/>
  <c r="G89" i="1"/>
  <c r="I88" i="1"/>
  <c r="G88" i="1"/>
  <c r="F88" i="1"/>
  <c r="J88" i="1" s="1"/>
  <c r="E88" i="1"/>
  <c r="D88" i="1"/>
  <c r="C88" i="1"/>
  <c r="H87" i="1"/>
  <c r="G87" i="1"/>
  <c r="J85" i="1"/>
  <c r="I85" i="1"/>
  <c r="H85" i="1"/>
  <c r="G85" i="1"/>
  <c r="H84" i="1"/>
  <c r="G84" i="1"/>
  <c r="J83" i="1"/>
  <c r="I83" i="1"/>
  <c r="H83" i="1"/>
  <c r="G83" i="1"/>
  <c r="J82" i="1"/>
  <c r="I82" i="1"/>
  <c r="H82" i="1"/>
  <c r="G82" i="1"/>
  <c r="I81" i="1"/>
  <c r="G81" i="1"/>
  <c r="F81" i="1"/>
  <c r="J81" i="1" s="1"/>
  <c r="E81" i="1"/>
  <c r="D81" i="1"/>
  <c r="C81" i="1"/>
  <c r="H79" i="1"/>
  <c r="F79" i="1"/>
  <c r="I79" i="1" s="1"/>
  <c r="E79" i="1"/>
  <c r="E77" i="1" s="1"/>
  <c r="E117" i="1" s="1"/>
  <c r="D79" i="1"/>
  <c r="D77" i="1" s="1"/>
  <c r="D117" i="1" s="1"/>
  <c r="J78" i="1"/>
  <c r="I78" i="1"/>
  <c r="G78" i="1"/>
  <c r="F77" i="1"/>
  <c r="G77" i="1" s="1"/>
  <c r="C77" i="1"/>
  <c r="G75" i="1"/>
  <c r="G74" i="1"/>
  <c r="G73" i="1"/>
  <c r="F73" i="1"/>
  <c r="E73" i="1"/>
  <c r="D73" i="1"/>
  <c r="G72" i="1"/>
  <c r="F72" i="1"/>
  <c r="E72" i="1"/>
  <c r="D72" i="1"/>
  <c r="G71" i="1"/>
  <c r="G70" i="1"/>
  <c r="G69" i="1"/>
  <c r="F69" i="1"/>
  <c r="E69" i="1"/>
  <c r="D69" i="1"/>
  <c r="G68" i="1"/>
  <c r="F68" i="1"/>
  <c r="E68" i="1"/>
  <c r="D68" i="1"/>
  <c r="I66" i="1"/>
  <c r="G66" i="1"/>
  <c r="H63" i="1"/>
  <c r="G63" i="1"/>
  <c r="J62" i="1"/>
  <c r="I62" i="1"/>
  <c r="H62" i="1"/>
  <c r="G62" i="1"/>
  <c r="H61" i="1"/>
  <c r="G61" i="1"/>
  <c r="J60" i="1"/>
  <c r="I60" i="1"/>
  <c r="H60" i="1"/>
  <c r="G60" i="1"/>
  <c r="F59" i="1"/>
  <c r="I59" i="1" s="1"/>
  <c r="E59" i="1"/>
  <c r="H59" i="1" s="1"/>
  <c r="D59" i="1"/>
  <c r="C59" i="1"/>
  <c r="I58" i="1"/>
  <c r="G58" i="1"/>
  <c r="J57" i="1"/>
  <c r="I57" i="1"/>
  <c r="H57" i="1"/>
  <c r="G57" i="1"/>
  <c r="I56" i="1"/>
  <c r="H56" i="1"/>
  <c r="G56" i="1"/>
  <c r="I55" i="1"/>
  <c r="F55" i="1"/>
  <c r="H55" i="1" s="1"/>
  <c r="E55" i="1"/>
  <c r="D55" i="1"/>
  <c r="C55" i="1"/>
  <c r="J54" i="1"/>
  <c r="I54" i="1"/>
  <c r="H54" i="1"/>
  <c r="G54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I49" i="1"/>
  <c r="H49" i="1"/>
  <c r="G49" i="1"/>
  <c r="I48" i="1"/>
  <c r="F48" i="1"/>
  <c r="H48" i="1" s="1"/>
  <c r="E48" i="1"/>
  <c r="D48" i="1"/>
  <c r="C48" i="1"/>
  <c r="I47" i="1"/>
  <c r="H47" i="1"/>
  <c r="G47" i="1"/>
  <c r="J46" i="1"/>
  <c r="I46" i="1"/>
  <c r="H46" i="1"/>
  <c r="G46" i="1"/>
  <c r="I45" i="1"/>
  <c r="H45" i="1"/>
  <c r="G45" i="1"/>
  <c r="J44" i="1"/>
  <c r="I44" i="1"/>
  <c r="H44" i="1"/>
  <c r="G44" i="1"/>
  <c r="J43" i="1"/>
  <c r="I43" i="1"/>
  <c r="H43" i="1"/>
  <c r="G43" i="1"/>
  <c r="I42" i="1"/>
  <c r="H42" i="1"/>
  <c r="G42" i="1"/>
  <c r="F41" i="1"/>
  <c r="I41" i="1" s="1"/>
  <c r="E41" i="1"/>
  <c r="D41" i="1"/>
  <c r="C41" i="1"/>
  <c r="J40" i="1"/>
  <c r="I40" i="1"/>
  <c r="H40" i="1"/>
  <c r="G40" i="1"/>
  <c r="J39" i="1"/>
  <c r="I39" i="1"/>
  <c r="H39" i="1"/>
  <c r="G39" i="1"/>
  <c r="J38" i="1"/>
  <c r="I38" i="1"/>
  <c r="H38" i="1"/>
  <c r="G38" i="1"/>
  <c r="F37" i="1"/>
  <c r="I37" i="1" s="1"/>
  <c r="E37" i="1"/>
  <c r="D37" i="1"/>
  <c r="C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F31" i="1"/>
  <c r="I31" i="1" s="1"/>
  <c r="E31" i="1"/>
  <c r="D31" i="1"/>
  <c r="C31" i="1"/>
  <c r="J30" i="1"/>
  <c r="I30" i="1"/>
  <c r="H30" i="1"/>
  <c r="G30" i="1"/>
  <c r="J29" i="1"/>
  <c r="I29" i="1"/>
  <c r="H29" i="1"/>
  <c r="G29" i="1"/>
  <c r="J28" i="1"/>
  <c r="I28" i="1"/>
  <c r="H28" i="1"/>
  <c r="G28" i="1"/>
  <c r="F27" i="1"/>
  <c r="I27" i="1" s="1"/>
  <c r="E27" i="1"/>
  <c r="D27" i="1"/>
  <c r="C27" i="1"/>
  <c r="J26" i="1"/>
  <c r="I26" i="1"/>
  <c r="H26" i="1"/>
  <c r="G26" i="1"/>
  <c r="J25" i="1"/>
  <c r="I25" i="1"/>
  <c r="H25" i="1"/>
  <c r="G25" i="1"/>
  <c r="F24" i="1"/>
  <c r="I24" i="1" s="1"/>
  <c r="E24" i="1"/>
  <c r="D24" i="1"/>
  <c r="D18" i="1" s="1"/>
  <c r="D64" i="1" s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E18" i="1"/>
  <c r="C18" i="1"/>
  <c r="H17" i="1"/>
  <c r="G17" i="1"/>
  <c r="J16" i="1"/>
  <c r="I16" i="1"/>
  <c r="H16" i="1"/>
  <c r="G16" i="1"/>
  <c r="H15" i="1"/>
  <c r="G15" i="1"/>
  <c r="F15" i="1"/>
  <c r="J15" i="1" s="1"/>
  <c r="E15" i="1"/>
  <c r="D15" i="1"/>
  <c r="C15" i="1"/>
  <c r="I15" i="1" s="1"/>
  <c r="J14" i="1"/>
  <c r="I14" i="1"/>
  <c r="H14" i="1"/>
  <c r="G14" i="1"/>
  <c r="H13" i="1"/>
  <c r="G13" i="1"/>
  <c r="F13" i="1"/>
  <c r="J13" i="1" s="1"/>
  <c r="E13" i="1"/>
  <c r="E64" i="1" s="1"/>
  <c r="D13" i="1"/>
  <c r="C13" i="1"/>
  <c r="C64" i="1" s="1"/>
  <c r="J24" i="1" l="1"/>
  <c r="J31" i="1"/>
  <c r="J37" i="1"/>
  <c r="C117" i="1"/>
  <c r="G31" i="1"/>
  <c r="G41" i="1"/>
  <c r="J55" i="1"/>
  <c r="H24" i="1"/>
  <c r="G55" i="1"/>
  <c r="J59" i="1"/>
  <c r="H77" i="1"/>
  <c r="J98" i="1"/>
  <c r="J108" i="1"/>
  <c r="H111" i="1"/>
  <c r="J27" i="1"/>
  <c r="J41" i="1"/>
  <c r="J77" i="1"/>
  <c r="F18" i="1"/>
  <c r="F64" i="1" s="1"/>
  <c r="G24" i="1"/>
  <c r="G27" i="1"/>
  <c r="G37" i="1"/>
  <c r="J48" i="1"/>
  <c r="I13" i="1"/>
  <c r="H27" i="1"/>
  <c r="H31" i="1"/>
  <c r="H37" i="1"/>
  <c r="H41" i="1"/>
  <c r="G48" i="1"/>
  <c r="G59" i="1"/>
  <c r="I77" i="1"/>
  <c r="G79" i="1"/>
  <c r="H81" i="1"/>
  <c r="H88" i="1"/>
  <c r="H91" i="1"/>
  <c r="G98" i="1"/>
  <c r="I111" i="1"/>
  <c r="F117" i="1"/>
  <c r="I64" i="1" l="1"/>
  <c r="G64" i="1"/>
  <c r="J64" i="1"/>
  <c r="H64" i="1"/>
  <c r="H117" i="1"/>
  <c r="J117" i="1"/>
  <c r="G117" i="1"/>
  <c r="I117" i="1"/>
  <c r="H18" i="1"/>
  <c r="G18" i="1"/>
  <c r="J18" i="1"/>
  <c r="I18" i="1"/>
</calcChain>
</file>

<file path=xl/sharedStrings.xml><?xml version="1.0" encoding="utf-8"?>
<sst xmlns="http://schemas.openxmlformats.org/spreadsheetml/2006/main" count="199" uniqueCount="141">
  <si>
    <t>Звіт про виконання бюджету Менської ОТГ за 2020 рік</t>
  </si>
  <si>
    <t>Видаткова частина бюджету</t>
  </si>
  <si>
    <t>грн.</t>
  </si>
  <si>
    <t>Код</t>
  </si>
  <si>
    <t>Назва</t>
  </si>
  <si>
    <t>Виконано за 2019 рік</t>
  </si>
  <si>
    <t>Бюджет на 2020 рік з урахуванням змін</t>
  </si>
  <si>
    <t>Виконано за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</si>
  <si>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</si>
  <si>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</si>
  <si>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</si>
  <si>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</si>
  <si>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</si>
  <si>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</si>
  <si>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</si>
  <si>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</si>
  <si>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</si>
  <si>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</si>
  <si>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</si>
  <si>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</si>
  <si>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</si>
  <si>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</si>
  <si>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</si>
  <si>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</si>
  <si>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</si>
  <si>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</si>
  <si>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</si>
  <si>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</si>
  <si>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</si>
  <si>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</si>
  <si>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</si>
  <si>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</si>
  <si>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</si>
  <si>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</si>
  <si>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</si>
  <si>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</si>
  <si>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</si>
  <si>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</si>
  <si>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</si>
  <si>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</si>
  <si>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</si>
  <si>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</si>
  <si>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</si>
  <si>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</si>
  <si>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</si>
  <si>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</si>
  <si>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</si>
  <si>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</si>
  <si>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</si>
  <si>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</si>
  <si>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</si>
  <si>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</si>
  <si>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</si>
  <si>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</si>
  <si>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</si>
  <si>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</si>
  <si>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</si>
  <si>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</si>
  <si>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</si>
  <si>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</si>
  <si>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</si>
  <si>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</si>
  <si>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</si>
  <si>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</si>
  <si>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</si>
  <si>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</si>
  <si>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</si>
  <si>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</si>
  <si>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</si>
  <si>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</si>
  <si>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</si>
  <si>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</si>
  <si>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</si>
  <si>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</si>
  <si>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</si>
  <si>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</si>
  <si>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</si>
  <si>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</si>
  <si>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</si>
  <si>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</si>
  <si>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</si>
  <si>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</si>
  <si>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</si>
  <si>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</si>
  <si>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</si>
  <si>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7110</t>
  </si>
  <si>
    <t>Реалізація програм в галузі сільського господарства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</si>
  <si>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</si>
  <si>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</si>
  <si>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</si>
  <si>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</si>
  <si>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</si>
  <si>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</si>
  <si>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</si>
  <si>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</si>
  <si>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</si>
  <si>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</si>
  <si>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</si>
  <si>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</si>
  <si>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</si>
  <si>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</si>
  <si>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</si>
  <si>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</si>
  <si>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</si>
  <si>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</si>
  <si>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</si>
  <si>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</si>
  <si>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</si>
  <si>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</si>
  <si>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</si>
  <si>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</si>
  <si>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</si>
  <si>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</si>
  <si>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</si>
  <si>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</si>
  <si>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</si>
  <si>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</si>
  <si>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</si>
  <si>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</si>
  <si>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</si>
  <si>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</si>
  <si>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</si>
  <si>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Виконання заходів в рамках реалізації програми "Спроможна школа для кращих результатів"</t>
  </si>
  <si>
    <t>Будівництво мультифункціональних майданчиків для занять ігровими видами спорту</t>
  </si>
  <si>
    <t>Забезпечення діяльності водопровідно-каналізаційного господарства</t>
  </si>
  <si>
    <t>Проектні, будівельно-ремонтні роботи, придбання житла та приміщень для розвитку сімейних та інших</t>
  </si>
  <si>
    <t>7130</t>
  </si>
  <si>
    <t>7350</t>
  </si>
  <si>
    <t>Розроблення схем планування та забудови територій (містобудівної документації)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</si>
  <si>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</si>
  <si>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</si>
  <si>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</si>
  <si>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</si>
  <si>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</si>
  <si>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8312</t>
  </si>
  <si>
    <t>Утилізація відходів</t>
  </si>
  <si>
    <t>Усього видатків по спеціальному фонду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</si>
  <si>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</si>
  <si>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</si>
  <si>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</si>
  <si>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 xml:space="preserve">Додаток 2 до рішення виконавчого комітету Менської міської ради від 17 лютого 2021 року № 26
"Про виконання бюджету Менської міської об’єднаної територіальної громади за 2020 рік"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</si>
</sst>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0"/>
  </numFmts>
  <fonts count="9" x14ac:knownFonts="1">
    <font>
      <sz val="10"/>
      <color theme="1"/>
      <name val="Calibri"/>
      <scheme val="minor"/>
    </font>
    <font>
      <b/>
      <sz val="18"/>
      <color theme="1"/>
      <name val="Times New Roman"/>
    </font>
    <font>
      <sz val="14"/>
      <color theme="1"/>
      <name val="Times New Roman"/>
    </font>
    <font>
      <b/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2"/>
      <name val="Calibri"/>
      <scheme val="minor"/>
    </font>
    <font>
      <b/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1"/>
  </cellStyleXfs>
  <cellXfs count="167"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6" fillId="0" borderId="12" xfId="0" quotePrefix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3" xfId="0" quotePrefix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6" fillId="0" borderId="6" xfId="0" quotePrefix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0" fillId="0" borderId="1" xfId="0" applyBorder="1"/>
    <xf numFmtId="49" fontId="6" fillId="0" borderId="14" xfId="0" quotePrefix="1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14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horizontal="right" vertical="center" wrapText="1"/>
    </xf>
    <xf numFmtId="2" fontId="5" fillId="3" borderId="9" xfId="0" applyNumberFormat="1" applyFont="1" applyFill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165" fontId="5" fillId="3" borderId="9" xfId="0" applyNumberFormat="1" applyFont="1" applyFill="1" applyBorder="1" applyAlignment="1">
      <alignment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6" fillId="0" borderId="11" xfId="0" quotePrefix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13" xfId="0" quotePrefix="1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 wrapText="1"/>
    </xf>
    <xf numFmtId="0" fontId="7" fillId="4" borderId="8" xfId="0" quotePrefix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165" fontId="7" fillId="4" borderId="9" xfId="0" applyNumberFormat="1" applyFont="1" applyFill="1" applyBorder="1" applyAlignment="1">
      <alignment vertical="center" wrapText="1"/>
    </xf>
    <xf numFmtId="164" fontId="7" fillId="4" borderId="9" xfId="0" applyNumberFormat="1" applyFont="1" applyFill="1" applyBorder="1" applyAlignment="1">
      <alignment horizontal="right" vertical="center" wrapText="1"/>
    </xf>
    <xf numFmtId="2" fontId="7" fillId="4" borderId="9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0" fontId="5" fillId="2" borderId="8" xfId="0" quotePrefix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2" fontId="5" fillId="2" borderId="9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0" fontId="5" fillId="5" borderId="8" xfId="0" quotePrefix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65" fontId="5" fillId="5" borderId="9" xfId="0" applyNumberFormat="1" applyFont="1" applyFill="1" applyBorder="1" applyAlignment="1">
      <alignment vertical="center" wrapText="1"/>
    </xf>
    <xf numFmtId="164" fontId="5" fillId="5" borderId="9" xfId="0" applyNumberFormat="1" applyFont="1" applyFill="1" applyBorder="1" applyAlignment="1">
      <alignment horizontal="right" vertical="center" wrapText="1"/>
    </xf>
    <xf numFmtId="2" fontId="5" fillId="5" borderId="9" xfId="0" applyNumberFormat="1" applyFont="1" applyFill="1" applyBorder="1" applyAlignment="1">
      <alignment horizontal="right"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0" fontId="5" fillId="6" borderId="15" xfId="0" quotePrefix="1" applyFont="1" applyFill="1" applyBorder="1" applyAlignment="1">
      <alignment vertical="center" wrapText="1"/>
    </xf>
    <xf numFmtId="0" fontId="5" fillId="6" borderId="16" xfId="0" quotePrefix="1" applyFont="1" applyFill="1" applyBorder="1" applyAlignment="1">
      <alignment vertical="center" wrapText="1"/>
    </xf>
    <xf numFmtId="0" fontId="5" fillId="6" borderId="9" xfId="0" quotePrefix="1" applyFont="1" applyFill="1" applyBorder="1" applyAlignment="1">
      <alignment vertical="center" wrapText="1"/>
    </xf>
    <xf numFmtId="165" fontId="5" fillId="6" borderId="9" xfId="0" applyNumberFormat="1" applyFont="1" applyFill="1" applyBorder="1" applyAlignment="1">
      <alignment vertical="center" wrapText="1"/>
    </xf>
    <xf numFmtId="164" fontId="5" fillId="6" borderId="9" xfId="0" applyNumberFormat="1" applyFont="1" applyFill="1" applyBorder="1" applyAlignment="1">
      <alignment horizontal="right" vertical="center" wrapText="1"/>
    </xf>
    <xf numFmtId="2" fontId="5" fillId="6" borderId="9" xfId="0" applyNumberFormat="1" applyFont="1" applyFill="1" applyBorder="1" applyAlignment="1">
      <alignment horizontal="right" vertical="center" wrapText="1"/>
    </xf>
    <xf numFmtId="164" fontId="5" fillId="6" borderId="10" xfId="0" applyNumberFormat="1" applyFont="1" applyFill="1" applyBorder="1" applyAlignment="1">
      <alignment horizontal="right" vertical="center" wrapText="1"/>
    </xf>
    <xf numFmtId="0" fontId="5" fillId="0" borderId="12" xfId="0" applyFont="1" applyBorder="1"/>
    <xf numFmtId="0" fontId="5" fillId="0" borderId="12" xfId="0" applyFont="1" applyBorder="1" applyAlignment="1">
      <alignment wrapText="1"/>
    </xf>
    <xf numFmtId="2" fontId="5" fillId="0" borderId="12" xfId="0" applyNumberFormat="1" applyFont="1" applyBorder="1"/>
    <xf numFmtId="164" fontId="5" fillId="5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2" fontId="5" fillId="0" borderId="13" xfId="0" applyNumberFormat="1" applyFont="1" applyBorder="1"/>
    <xf numFmtId="164" fontId="5" fillId="5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2" fontId="6" fillId="0" borderId="13" xfId="0" applyNumberFormat="1" applyFont="1" applyBorder="1"/>
    <xf numFmtId="0" fontId="5" fillId="7" borderId="8" xfId="0" quotePrefix="1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center" vertical="center" wrapText="1"/>
    </xf>
    <xf numFmtId="165" fontId="5" fillId="7" borderId="9" xfId="0" applyNumberFormat="1" applyFont="1" applyFill="1" applyBorder="1" applyAlignment="1">
      <alignment vertical="center" wrapText="1"/>
    </xf>
    <xf numFmtId="164" fontId="5" fillId="7" borderId="9" xfId="0" applyNumberFormat="1" applyFont="1" applyFill="1" applyBorder="1" applyAlignment="1">
      <alignment horizontal="right" vertical="center" wrapText="1"/>
    </xf>
    <xf numFmtId="2" fontId="5" fillId="7" borderId="9" xfId="0" applyNumberFormat="1" applyFont="1" applyFill="1" applyBorder="1" applyAlignment="1">
      <alignment horizontal="right" vertical="center" wrapText="1"/>
    </xf>
    <xf numFmtId="164" fontId="5" fillId="7" borderId="10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49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vertical="center" wrapText="1"/>
    </xf>
    <xf numFmtId="2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2" fontId="5" fillId="5" borderId="12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Border="1" applyAlignment="1">
      <alignment vertical="center" wrapText="1"/>
    </xf>
    <xf numFmtId="2" fontId="5" fillId="5" borderId="13" xfId="0" applyNumberFormat="1" applyFont="1" applyFill="1" applyBorder="1" applyAlignment="1">
      <alignment horizontal="right" vertical="center" wrapText="1"/>
    </xf>
    <xf numFmtId="49" fontId="6" fillId="0" borderId="13" xfId="0" quotePrefix="1" applyNumberFormat="1" applyFont="1" applyBorder="1" applyAlignment="1">
      <alignment vertical="center" wrapText="1"/>
    </xf>
    <xf numFmtId="2" fontId="6" fillId="0" borderId="11" xfId="0" applyNumberFormat="1" applyFont="1" applyBorder="1"/>
    <xf numFmtId="2" fontId="6" fillId="0" borderId="11" xfId="0" applyNumberFormat="1" applyFont="1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right" vertical="center" wrapText="1"/>
    </xf>
    <xf numFmtId="2" fontId="5" fillId="5" borderId="11" xfId="0" applyNumberFormat="1" applyFont="1" applyFill="1" applyBorder="1" applyAlignment="1">
      <alignment horizontal="right" vertical="center" wrapText="1"/>
    </xf>
    <xf numFmtId="164" fontId="5" fillId="5" borderId="14" xfId="0" applyNumberFormat="1" applyFont="1" applyFill="1" applyBorder="1" applyAlignment="1">
      <alignment horizontal="right" vertical="center" wrapText="1"/>
    </xf>
    <xf numFmtId="2" fontId="6" fillId="3" borderId="9" xfId="0" applyNumberFormat="1" applyFont="1" applyFill="1" applyBorder="1"/>
    <xf numFmtId="2" fontId="6" fillId="0" borderId="12" xfId="0" applyNumberFormat="1" applyFont="1" applyBorder="1"/>
    <xf numFmtId="2" fontId="6" fillId="0" borderId="13" xfId="0" applyNumberFormat="1" applyFont="1" applyBorder="1" applyAlignment="1">
      <alignment vertical="center"/>
    </xf>
    <xf numFmtId="0" fontId="6" fillId="0" borderId="6" xfId="0" quotePrefix="1" applyFont="1" applyBorder="1" applyAlignment="1">
      <alignment horizontal="left" vertical="center" wrapText="1"/>
    </xf>
    <xf numFmtId="2" fontId="6" fillId="0" borderId="6" xfId="0" applyNumberFormat="1" applyFont="1" applyBorder="1"/>
    <xf numFmtId="2" fontId="6" fillId="0" borderId="6" xfId="0" applyNumberFormat="1" applyFont="1" applyBorder="1" applyAlignment="1">
      <alignment vertical="center" wrapText="1"/>
    </xf>
    <xf numFmtId="164" fontId="5" fillId="5" borderId="6" xfId="0" applyNumberFormat="1" applyFont="1" applyFill="1" applyBorder="1" applyAlignment="1">
      <alignment horizontal="right" vertical="center" wrapText="1"/>
    </xf>
    <xf numFmtId="2" fontId="5" fillId="5" borderId="6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Border="1"/>
    <xf numFmtId="2" fontId="6" fillId="0" borderId="14" xfId="0" applyNumberFormat="1" applyFont="1" applyBorder="1" applyAlignment="1">
      <alignment vertical="center" wrapText="1"/>
    </xf>
    <xf numFmtId="2" fontId="5" fillId="5" borderId="14" xfId="0" applyNumberFormat="1" applyFont="1" applyFill="1" applyBorder="1" applyAlignment="1">
      <alignment horizontal="right" vertical="center" wrapText="1"/>
    </xf>
    <xf numFmtId="2" fontId="6" fillId="8" borderId="17" xfId="0" applyNumberFormat="1" applyFont="1" applyFill="1" applyBorder="1"/>
    <xf numFmtId="2" fontId="6" fillId="8" borderId="17" xfId="0" applyNumberFormat="1" applyFont="1" applyFill="1" applyBorder="1" applyAlignment="1">
      <alignment vertical="center" wrapText="1"/>
    </xf>
    <xf numFmtId="165" fontId="6" fillId="8" borderId="17" xfId="0" applyNumberFormat="1" applyFont="1" applyFill="1" applyBorder="1" applyAlignment="1">
      <alignment vertical="center" wrapText="1"/>
    </xf>
    <xf numFmtId="164" fontId="5" fillId="8" borderId="14" xfId="0" applyNumberFormat="1" applyFont="1" applyFill="1" applyBorder="1" applyAlignment="1">
      <alignment horizontal="right" vertical="center" wrapText="1"/>
    </xf>
    <xf numFmtId="2" fontId="5" fillId="8" borderId="6" xfId="0" applyNumberFormat="1" applyFont="1" applyFill="1" applyBorder="1" applyAlignment="1">
      <alignment horizontal="right" vertical="center" wrapText="1"/>
    </xf>
    <xf numFmtId="164" fontId="5" fillId="8" borderId="6" xfId="0" applyNumberFormat="1" applyFont="1" applyFill="1" applyBorder="1" applyAlignment="1">
      <alignment horizontal="right" vertical="center" wrapText="1"/>
    </xf>
    <xf numFmtId="0" fontId="6" fillId="0" borderId="18" xfId="0" quotePrefix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2" fontId="6" fillId="0" borderId="17" xfId="0" applyNumberFormat="1" applyFont="1" applyBorder="1"/>
    <xf numFmtId="2" fontId="6" fillId="0" borderId="17" xfId="0" applyNumberFormat="1" applyFont="1" applyBorder="1" applyAlignment="1">
      <alignment vertical="center" wrapText="1"/>
    </xf>
    <xf numFmtId="165" fontId="6" fillId="0" borderId="17" xfId="0" applyNumberFormat="1" applyFont="1" applyBorder="1" applyAlignment="1">
      <alignment vertical="center" wrapText="1"/>
    </xf>
    <xf numFmtId="0" fontId="6" fillId="5" borderId="3" xfId="0" quotePrefix="1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2" fontId="6" fillId="5" borderId="11" xfId="0" applyNumberFormat="1" applyFont="1" applyFill="1" applyBorder="1"/>
    <xf numFmtId="2" fontId="6" fillId="0" borderId="6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164" fontId="6" fillId="5" borderId="19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6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vertical="center" wrapText="1"/>
    </xf>
    <xf numFmtId="2" fontId="5" fillId="3" borderId="9" xfId="0" applyNumberFormat="1" applyFont="1" applyFill="1" applyBorder="1"/>
    <xf numFmtId="0" fontId="6" fillId="0" borderId="9" xfId="0" quotePrefix="1" applyFont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horizontal="right" vertical="center" wrapText="1"/>
    </xf>
    <xf numFmtId="0" fontId="7" fillId="7" borderId="8" xfId="0" quotePrefix="1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2" fontId="7" fillId="7" borderId="9" xfId="0" applyNumberFormat="1" applyFont="1" applyFill="1" applyBorder="1"/>
    <xf numFmtId="164" fontId="7" fillId="7" borderId="9" xfId="0" applyNumberFormat="1" applyFont="1" applyFill="1" applyBorder="1" applyAlignment="1">
      <alignment horizontal="right" vertical="center" wrapText="1"/>
    </xf>
    <xf numFmtId="2" fontId="7" fillId="7" borderId="9" xfId="0" applyNumberFormat="1" applyFont="1" applyFill="1" applyBorder="1" applyAlignment="1">
      <alignment horizontal="right" vertical="center" wrapText="1"/>
    </xf>
    <xf numFmtId="164" fontId="7" fillId="7" borderId="10" xfId="0" applyNumberFormat="1" applyFont="1" applyFill="1" applyBorder="1" applyAlignment="1">
      <alignment horizontal="right" vertical="center" wrapText="1"/>
    </xf>
    <xf numFmtId="0" fontId="5" fillId="5" borderId="20" xfId="0" quotePrefix="1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165" fontId="5" fillId="5" borderId="19" xfId="0" applyNumberFormat="1" applyFont="1" applyFill="1" applyBorder="1" applyAlignment="1">
      <alignment vertical="center" wrapText="1"/>
    </xf>
    <xf numFmtId="164" fontId="5" fillId="5" borderId="19" xfId="0" applyNumberFormat="1" applyFont="1" applyFill="1" applyBorder="1" applyAlignment="1">
      <alignment horizontal="right" vertical="center" wrapText="1"/>
    </xf>
    <xf numFmtId="2" fontId="5" fillId="5" borderId="19" xfId="0" applyNumberFormat="1" applyFont="1" applyFill="1" applyBorder="1" applyAlignment="1">
      <alignment horizontal="right" vertical="center" wrapText="1"/>
    </xf>
    <xf numFmtId="164" fontId="5" fillId="5" borderId="21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6"/>
  <sheetViews>
    <sheetView tabSelected="1" view="pageLayout" topLeftCell="A37" zoomScaleNormal="100" workbookViewId="0">
      <selection activeCell="G1" sqref="G1:J4"/>
    </sheetView>
  </sheetViews>
  <sheetFormatPr defaultRowHeight="13.8" x14ac:dyDescent="0.3"/>
  <cols>
    <col min="1" max="1" width="7.33203125" customWidth="1"/>
    <col min="2" max="2" width="50.6640625" customWidth="1"/>
    <col min="3" max="4" width="15.6640625" customWidth="1"/>
    <col min="5" max="5" width="16.88671875" customWidth="1"/>
    <col min="6" max="6" width="15.6640625" customWidth="1"/>
    <col min="7" max="8" width="13.44140625" customWidth="1"/>
    <col min="9" max="9" width="15.6640625" customWidth="1"/>
    <col min="10" max="10" width="13" customWidth="1"/>
  </cols>
  <sheetData>
    <row r="1" spans="1:11" x14ac:dyDescent="0.3">
      <c r="G1" s="156" t="s">
        <v>140</v>
      </c>
      <c r="H1" s="157"/>
      <c r="I1" s="157"/>
      <c r="J1" s="157"/>
    </row>
    <row r="2" spans="1:11" x14ac:dyDescent="0.3">
      <c r="G2" s="157"/>
      <c r="H2" s="157"/>
      <c r="I2" s="157"/>
      <c r="J2" s="157"/>
    </row>
    <row r="3" spans="1:11" x14ac:dyDescent="0.3">
      <c r="G3" s="157"/>
      <c r="H3" s="157"/>
      <c r="I3" s="157"/>
      <c r="J3" s="157"/>
    </row>
    <row r="4" spans="1:11" x14ac:dyDescent="0.3">
      <c r="G4" s="157"/>
      <c r="H4" s="157"/>
      <c r="I4" s="157"/>
      <c r="J4" s="157"/>
    </row>
    <row r="6" spans="1:11" ht="22.8" x14ac:dyDescent="0.4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8" x14ac:dyDescent="0.35">
      <c r="A7" s="159" t="s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x14ac:dyDescent="0.3">
      <c r="J8" s="1" t="s">
        <v>2</v>
      </c>
    </row>
    <row r="9" spans="1:11" ht="30" customHeight="1" x14ac:dyDescent="0.3">
      <c r="A9" s="160" t="s">
        <v>3</v>
      </c>
      <c r="B9" s="162" t="s">
        <v>4</v>
      </c>
      <c r="C9" s="164" t="s">
        <v>5</v>
      </c>
      <c r="D9" s="164" t="s">
        <v>6</v>
      </c>
      <c r="E9" s="164" t="s">
        <v>6</v>
      </c>
      <c r="F9" s="164" t="s">
        <v>7</v>
      </c>
      <c r="G9" s="164" t="s">
        <v>8</v>
      </c>
      <c r="H9" s="164"/>
      <c r="I9" s="164" t="s">
        <v>9</v>
      </c>
      <c r="J9" s="166"/>
    </row>
    <row r="10" spans="1:11" s="2" customFormat="1" ht="43.5" customHeight="1" x14ac:dyDescent="0.3">
      <c r="A10" s="161"/>
      <c r="B10" s="163"/>
      <c r="C10" s="165"/>
      <c r="D10" s="165"/>
      <c r="E10" s="165"/>
      <c r="F10" s="165"/>
      <c r="G10" s="3" t="s">
        <v>10</v>
      </c>
      <c r="H10" s="3" t="s">
        <v>11</v>
      </c>
      <c r="I10" s="3" t="s">
        <v>12</v>
      </c>
      <c r="J10" s="4" t="s">
        <v>13</v>
      </c>
    </row>
    <row r="11" spans="1:11" s="2" customFormat="1" ht="15.75" customHeight="1" x14ac:dyDescent="0.3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14</v>
      </c>
      <c r="H11" s="6" t="s">
        <v>15</v>
      </c>
      <c r="I11" s="6" t="s">
        <v>16</v>
      </c>
      <c r="J11" s="7" t="s">
        <v>17</v>
      </c>
    </row>
    <row r="12" spans="1:11" s="2" customFormat="1" ht="24" customHeight="1" x14ac:dyDescent="0.3">
      <c r="A12" s="8"/>
      <c r="B12" s="8" t="s">
        <v>18</v>
      </c>
      <c r="C12" s="8"/>
      <c r="D12" s="8"/>
      <c r="E12" s="8"/>
      <c r="F12" s="8"/>
      <c r="G12" s="8"/>
      <c r="H12" s="8"/>
      <c r="I12" s="8"/>
      <c r="J12" s="8"/>
    </row>
    <row r="13" spans="1:11" s="2" customFormat="1" ht="15.75" customHeight="1" x14ac:dyDescent="0.3">
      <c r="A13" s="9" t="s">
        <v>19</v>
      </c>
      <c r="B13" s="10" t="s">
        <v>20</v>
      </c>
      <c r="C13" s="11">
        <f>C14+C15+C16</f>
        <v>17214158.77</v>
      </c>
      <c r="D13" s="11">
        <f>D14+D15+D16+D17</f>
        <v>20296940</v>
      </c>
      <c r="E13" s="11">
        <f>E14+E15+E16+E17</f>
        <v>20296940</v>
      </c>
      <c r="F13" s="11">
        <f>F14+F15+F16+F17</f>
        <v>19853241.279999997</v>
      </c>
      <c r="G13" s="12">
        <f t="shared" ref="G13:G75" si="0">F13/D13*100</f>
        <v>97.813962498780597</v>
      </c>
      <c r="H13" s="12">
        <f t="shared" ref="H13:H64" si="1">F13/E13*100</f>
        <v>97.813962498780597</v>
      </c>
      <c r="I13" s="13">
        <f t="shared" ref="I13:I66" si="2">F13-C13</f>
        <v>2639082.5099999979</v>
      </c>
      <c r="J13" s="14">
        <f t="shared" ref="J13:J64" si="3">F13/C13*100</f>
        <v>115.33088282303554</v>
      </c>
    </row>
    <row r="14" spans="1:11" ht="55.2" x14ac:dyDescent="0.3">
      <c r="A14" s="15" t="s">
        <v>21</v>
      </c>
      <c r="B14" s="16" t="s">
        <v>22</v>
      </c>
      <c r="C14" s="17">
        <v>14332071.76</v>
      </c>
      <c r="D14" s="17">
        <v>15677840</v>
      </c>
      <c r="E14" s="17">
        <v>15677840</v>
      </c>
      <c r="F14" s="17">
        <v>15472991.779999999</v>
      </c>
      <c r="G14" s="18">
        <f t="shared" si="0"/>
        <v>98.69339003332091</v>
      </c>
      <c r="H14" s="18">
        <f t="shared" si="1"/>
        <v>98.69339003332091</v>
      </c>
      <c r="I14" s="19">
        <f t="shared" si="2"/>
        <v>1140920.0199999996</v>
      </c>
      <c r="J14" s="18">
        <f t="shared" si="3"/>
        <v>107.96060778305787</v>
      </c>
    </row>
    <row r="15" spans="1:11" ht="27.6" x14ac:dyDescent="0.3">
      <c r="A15" s="20" t="s">
        <v>23</v>
      </c>
      <c r="B15" s="21" t="s">
        <v>24</v>
      </c>
      <c r="C15" s="22">
        <f>751970.96+690516.85+1064471.73</f>
        <v>2506959.54</v>
      </c>
      <c r="D15" s="22">
        <f>838000+648300+1279900</f>
        <v>2766200</v>
      </c>
      <c r="E15" s="22">
        <f>838000+648300+1279900</f>
        <v>2766200</v>
      </c>
      <c r="F15" s="22">
        <f>801186.68+639294.7+1273235.89</f>
        <v>2713717.2699999996</v>
      </c>
      <c r="G15" s="23">
        <f t="shared" si="0"/>
        <v>98.102713831248636</v>
      </c>
      <c r="H15" s="23">
        <f t="shared" si="1"/>
        <v>98.102713831248636</v>
      </c>
      <c r="I15" s="24">
        <f t="shared" si="2"/>
        <v>206757.72999999952</v>
      </c>
      <c r="J15" s="23">
        <f t="shared" si="3"/>
        <v>108.24735009484834</v>
      </c>
    </row>
    <row r="16" spans="1:11" x14ac:dyDescent="0.3">
      <c r="A16" s="25" t="s">
        <v>25</v>
      </c>
      <c r="B16" s="26" t="s">
        <v>26</v>
      </c>
      <c r="C16" s="27">
        <v>375127.47</v>
      </c>
      <c r="D16" s="27">
        <v>260000</v>
      </c>
      <c r="E16" s="27">
        <v>260000</v>
      </c>
      <c r="F16" s="27">
        <v>171274.3</v>
      </c>
      <c r="G16" s="28">
        <f t="shared" si="0"/>
        <v>65.874730769230766</v>
      </c>
      <c r="H16" s="28">
        <f t="shared" si="1"/>
        <v>65.874730769230766</v>
      </c>
      <c r="I16" s="29">
        <f t="shared" si="2"/>
        <v>-203853.16999999998</v>
      </c>
      <c r="J16" s="28">
        <f t="shared" si="3"/>
        <v>45.657626726189896</v>
      </c>
    </row>
    <row r="17" spans="1:10" s="30" customFormat="1" x14ac:dyDescent="0.3">
      <c r="A17" s="31" t="s">
        <v>27</v>
      </c>
      <c r="B17" s="32" t="s">
        <v>28</v>
      </c>
      <c r="C17" s="33"/>
      <c r="D17" s="33">
        <v>1592900</v>
      </c>
      <c r="E17" s="33">
        <v>1592900</v>
      </c>
      <c r="F17" s="33">
        <v>1495257.93</v>
      </c>
      <c r="G17" s="34">
        <f t="shared" si="0"/>
        <v>93.870169502165851</v>
      </c>
      <c r="H17" s="34">
        <f t="shared" si="1"/>
        <v>93.870169502165851</v>
      </c>
      <c r="I17" s="35"/>
      <c r="J17" s="34"/>
    </row>
    <row r="18" spans="1:10" x14ac:dyDescent="0.3">
      <c r="A18" s="36">
        <v>1000</v>
      </c>
      <c r="B18" s="37" t="s">
        <v>29</v>
      </c>
      <c r="C18" s="38">
        <f>SUM(C19:C26)</f>
        <v>92204325.800000012</v>
      </c>
      <c r="D18" s="38">
        <f t="shared" ref="D18:F18" si="4">SUM(D19:D26)</f>
        <v>103102051.19</v>
      </c>
      <c r="E18" s="38">
        <f>SUM(E19:E26)</f>
        <v>103102051.19</v>
      </c>
      <c r="F18" s="38">
        <f t="shared" si="4"/>
        <v>101303427.78000002</v>
      </c>
      <c r="G18" s="39">
        <f t="shared" si="0"/>
        <v>98.255492117527893</v>
      </c>
      <c r="H18" s="39">
        <f t="shared" si="1"/>
        <v>98.255492117527893</v>
      </c>
      <c r="I18" s="40">
        <f t="shared" si="2"/>
        <v>9099101.9800000042</v>
      </c>
      <c r="J18" s="41">
        <f t="shared" si="3"/>
        <v>109.86841116298255</v>
      </c>
    </row>
    <row r="19" spans="1:10" x14ac:dyDescent="0.3">
      <c r="A19" s="15" t="s">
        <v>30</v>
      </c>
      <c r="B19" s="16" t="s">
        <v>31</v>
      </c>
      <c r="C19" s="17">
        <v>17812285.329999998</v>
      </c>
      <c r="D19" s="17">
        <v>20227400</v>
      </c>
      <c r="E19" s="17">
        <v>20227400</v>
      </c>
      <c r="F19" s="17">
        <v>19866973.460000001</v>
      </c>
      <c r="G19" s="18">
        <f t="shared" si="0"/>
        <v>98.218127193806424</v>
      </c>
      <c r="H19" s="18">
        <f t="shared" si="1"/>
        <v>98.218127193806424</v>
      </c>
      <c r="I19" s="19">
        <f t="shared" si="2"/>
        <v>2054688.1300000027</v>
      </c>
      <c r="J19" s="18">
        <f t="shared" si="3"/>
        <v>111.53523027468819</v>
      </c>
    </row>
    <row r="20" spans="1:10" ht="41.4" x14ac:dyDescent="0.3">
      <c r="A20" s="20" t="s">
        <v>32</v>
      </c>
      <c r="B20" s="21" t="s">
        <v>33</v>
      </c>
      <c r="C20" s="22">
        <v>64877439.159999996</v>
      </c>
      <c r="D20" s="22">
        <v>71045213.189999998</v>
      </c>
      <c r="E20" s="22">
        <v>71045213.189999998</v>
      </c>
      <c r="F20" s="22">
        <v>69835360.75</v>
      </c>
      <c r="G20" s="23">
        <f t="shared" si="0"/>
        <v>98.297066916015268</v>
      </c>
      <c r="H20" s="23">
        <f t="shared" si="1"/>
        <v>98.297066916015268</v>
      </c>
      <c r="I20" s="24">
        <f t="shared" si="2"/>
        <v>4957921.5900000036</v>
      </c>
      <c r="J20" s="23">
        <f t="shared" si="3"/>
        <v>107.64198102482565</v>
      </c>
    </row>
    <row r="21" spans="1:10" ht="27.6" x14ac:dyDescent="0.3">
      <c r="A21" s="20" t="s">
        <v>34</v>
      </c>
      <c r="B21" s="21" t="s">
        <v>35</v>
      </c>
      <c r="C21" s="22">
        <v>3149343.13</v>
      </c>
      <c r="D21" s="22">
        <v>3493742</v>
      </c>
      <c r="E21" s="22">
        <v>3493742</v>
      </c>
      <c r="F21" s="22">
        <v>3431488.27</v>
      </c>
      <c r="G21" s="23">
        <f t="shared" si="0"/>
        <v>98.218136027216659</v>
      </c>
      <c r="H21" s="23">
        <f t="shared" si="1"/>
        <v>98.218136027216659</v>
      </c>
      <c r="I21" s="24">
        <f t="shared" si="2"/>
        <v>282145.14000000013</v>
      </c>
      <c r="J21" s="23">
        <f t="shared" si="3"/>
        <v>108.95885676325146</v>
      </c>
    </row>
    <row r="22" spans="1:10" x14ac:dyDescent="0.3">
      <c r="A22" s="20" t="s">
        <v>36</v>
      </c>
      <c r="B22" s="21" t="s">
        <v>37</v>
      </c>
      <c r="C22" s="22">
        <v>3443072.95</v>
      </c>
      <c r="D22" s="22">
        <v>4049300</v>
      </c>
      <c r="E22" s="22">
        <v>4049300</v>
      </c>
      <c r="F22" s="22">
        <v>4015438.84</v>
      </c>
      <c r="G22" s="23">
        <f t="shared" si="0"/>
        <v>99.163777443014837</v>
      </c>
      <c r="H22" s="23">
        <f t="shared" si="1"/>
        <v>99.163777443014837</v>
      </c>
      <c r="I22" s="24">
        <f t="shared" si="2"/>
        <v>572365.88999999966</v>
      </c>
      <c r="J22" s="23">
        <f t="shared" si="3"/>
        <v>116.62369337832357</v>
      </c>
    </row>
    <row r="23" spans="1:10" x14ac:dyDescent="0.3">
      <c r="A23" s="20" t="s">
        <v>38</v>
      </c>
      <c r="B23" s="21" t="s">
        <v>39</v>
      </c>
      <c r="C23" s="22">
        <v>593235.12</v>
      </c>
      <c r="D23" s="22">
        <v>665985</v>
      </c>
      <c r="E23" s="22">
        <v>665985</v>
      </c>
      <c r="F23" s="22">
        <v>665983.4</v>
      </c>
      <c r="G23" s="23">
        <f t="shared" si="0"/>
        <v>99.99975975434883</v>
      </c>
      <c r="H23" s="23">
        <f t="shared" si="1"/>
        <v>99.99975975434883</v>
      </c>
      <c r="I23" s="24">
        <f t="shared" si="2"/>
        <v>72748.280000000028</v>
      </c>
      <c r="J23" s="23">
        <f t="shared" si="3"/>
        <v>112.2629759343985</v>
      </c>
    </row>
    <row r="24" spans="1:10" x14ac:dyDescent="0.3">
      <c r="A24" s="20" t="s">
        <v>40</v>
      </c>
      <c r="B24" s="21" t="s">
        <v>41</v>
      </c>
      <c r="C24" s="22">
        <v>1769497.75</v>
      </c>
      <c r="D24" s="22">
        <f>2387000+160000</f>
        <v>2547000</v>
      </c>
      <c r="E24" s="22">
        <f>2387000+160000</f>
        <v>2547000</v>
      </c>
      <c r="F24" s="22">
        <f>2358116.93+159997.73</f>
        <v>2518114.66</v>
      </c>
      <c r="G24" s="23">
        <f t="shared" si="0"/>
        <v>98.865907341970953</v>
      </c>
      <c r="H24" s="23">
        <f t="shared" si="1"/>
        <v>98.865907341970953</v>
      </c>
      <c r="I24" s="24">
        <f t="shared" si="2"/>
        <v>748616.91000000015</v>
      </c>
      <c r="J24" s="23">
        <f t="shared" si="3"/>
        <v>142.30674551578267</v>
      </c>
    </row>
    <row r="25" spans="1:10" x14ac:dyDescent="0.3">
      <c r="A25" s="20" t="s">
        <v>42</v>
      </c>
      <c r="B25" s="21" t="s">
        <v>43</v>
      </c>
      <c r="C25" s="22">
        <v>77006.179999999993</v>
      </c>
      <c r="D25" s="22">
        <v>126710</v>
      </c>
      <c r="E25" s="22">
        <v>126710</v>
      </c>
      <c r="F25" s="22">
        <v>126091.97</v>
      </c>
      <c r="G25" s="23">
        <f t="shared" si="0"/>
        <v>99.512248441322697</v>
      </c>
      <c r="H25" s="23">
        <f t="shared" si="1"/>
        <v>99.512248441322697</v>
      </c>
      <c r="I25" s="24">
        <f t="shared" si="2"/>
        <v>49085.790000000008</v>
      </c>
      <c r="J25" s="23">
        <f t="shared" si="3"/>
        <v>163.74266325118322</v>
      </c>
    </row>
    <row r="26" spans="1:10" x14ac:dyDescent="0.3">
      <c r="A26" s="25" t="s">
        <v>44</v>
      </c>
      <c r="B26" s="26" t="s">
        <v>45</v>
      </c>
      <c r="C26" s="27">
        <v>482446.18</v>
      </c>
      <c r="D26" s="27">
        <v>946701</v>
      </c>
      <c r="E26" s="27">
        <v>946701</v>
      </c>
      <c r="F26" s="27">
        <v>843976.43</v>
      </c>
      <c r="G26" s="28">
        <f t="shared" si="0"/>
        <v>89.149206560466297</v>
      </c>
      <c r="H26" s="28">
        <f t="shared" si="1"/>
        <v>89.149206560466297</v>
      </c>
      <c r="I26" s="29">
        <f t="shared" si="2"/>
        <v>361530.25000000006</v>
      </c>
      <c r="J26" s="28">
        <f t="shared" si="3"/>
        <v>174.93690798836877</v>
      </c>
    </row>
    <row r="27" spans="1:10" s="42" customFormat="1" x14ac:dyDescent="0.3">
      <c r="A27" s="36">
        <v>3000</v>
      </c>
      <c r="B27" s="37" t="s">
        <v>46</v>
      </c>
      <c r="C27" s="43">
        <f>SUM(C28:C30)</f>
        <v>8627075.7300000004</v>
      </c>
      <c r="D27" s="43">
        <f t="shared" ref="D27:F27" si="5">SUM(D28:D30)</f>
        <v>9924238</v>
      </c>
      <c r="E27" s="43">
        <f>SUM(E28:E30)</f>
        <v>9924238</v>
      </c>
      <c r="F27" s="43">
        <f t="shared" si="5"/>
        <v>9662955.4399999995</v>
      </c>
      <c r="G27" s="39">
        <f t="shared" si="0"/>
        <v>97.367227992718426</v>
      </c>
      <c r="H27" s="39">
        <f t="shared" si="1"/>
        <v>97.367227992718426</v>
      </c>
      <c r="I27" s="40">
        <f t="shared" si="2"/>
        <v>1035879.709999999</v>
      </c>
      <c r="J27" s="41">
        <f t="shared" si="3"/>
        <v>112.00730980484855</v>
      </c>
    </row>
    <row r="28" spans="1:10" ht="55.2" x14ac:dyDescent="0.3">
      <c r="A28" s="15" t="s">
        <v>47</v>
      </c>
      <c r="B28" s="16" t="s">
        <v>48</v>
      </c>
      <c r="C28" s="17">
        <v>6518164.7000000002</v>
      </c>
      <c r="D28" s="17">
        <v>7747600</v>
      </c>
      <c r="E28" s="17">
        <v>7747600</v>
      </c>
      <c r="F28" s="17">
        <v>7539407.6200000001</v>
      </c>
      <c r="G28" s="18">
        <f t="shared" si="0"/>
        <v>97.312814549021624</v>
      </c>
      <c r="H28" s="18">
        <f t="shared" si="1"/>
        <v>97.312814549021624</v>
      </c>
      <c r="I28" s="19">
        <f t="shared" si="2"/>
        <v>1021242.9199999999</v>
      </c>
      <c r="J28" s="18">
        <f t="shared" si="3"/>
        <v>115.66764521921331</v>
      </c>
    </row>
    <row r="29" spans="1:10" ht="27.6" x14ac:dyDescent="0.3">
      <c r="A29" s="20" t="s">
        <v>49</v>
      </c>
      <c r="B29" s="21" t="s">
        <v>50</v>
      </c>
      <c r="C29" s="22">
        <v>1210161.03</v>
      </c>
      <c r="D29" s="22">
        <v>1528638</v>
      </c>
      <c r="E29" s="22">
        <v>1528638</v>
      </c>
      <c r="F29" s="22">
        <v>1520397.82</v>
      </c>
      <c r="G29" s="23">
        <f t="shared" si="0"/>
        <v>99.460946280283508</v>
      </c>
      <c r="H29" s="23">
        <f t="shared" si="1"/>
        <v>99.460946280283508</v>
      </c>
      <c r="I29" s="24">
        <f t="shared" si="2"/>
        <v>310236.79000000004</v>
      </c>
      <c r="J29" s="23">
        <f t="shared" si="3"/>
        <v>125.6359924265616</v>
      </c>
    </row>
    <row r="30" spans="1:10" ht="27.6" x14ac:dyDescent="0.3">
      <c r="A30" s="25" t="s">
        <v>51</v>
      </c>
      <c r="B30" s="26" t="s">
        <v>52</v>
      </c>
      <c r="C30" s="27">
        <v>898750</v>
      </c>
      <c r="D30" s="27">
        <v>648000</v>
      </c>
      <c r="E30" s="27">
        <v>648000</v>
      </c>
      <c r="F30" s="27">
        <v>603150</v>
      </c>
      <c r="G30" s="28">
        <f t="shared" si="0"/>
        <v>93.078703703703695</v>
      </c>
      <c r="H30" s="28">
        <f t="shared" si="1"/>
        <v>93.078703703703695</v>
      </c>
      <c r="I30" s="29">
        <f t="shared" si="2"/>
        <v>-295600</v>
      </c>
      <c r="J30" s="28">
        <f t="shared" si="3"/>
        <v>67.109874826147433</v>
      </c>
    </row>
    <row r="31" spans="1:10" s="42" customFormat="1" x14ac:dyDescent="0.3">
      <c r="A31" s="36">
        <v>4000</v>
      </c>
      <c r="B31" s="37" t="s">
        <v>53</v>
      </c>
      <c r="C31" s="43">
        <f>SUM(C32:C36)</f>
        <v>10705684.199999999</v>
      </c>
      <c r="D31" s="43">
        <f t="shared" ref="D31:F31" si="6">SUM(D32:D36)</f>
        <v>11197040</v>
      </c>
      <c r="E31" s="43">
        <f>SUM(E32:E36)</f>
        <v>11197040</v>
      </c>
      <c r="F31" s="43">
        <f t="shared" si="6"/>
        <v>10971152.41</v>
      </c>
      <c r="G31" s="39">
        <f t="shared" si="0"/>
        <v>97.982613351385723</v>
      </c>
      <c r="H31" s="39">
        <f t="shared" si="1"/>
        <v>97.982613351385723</v>
      </c>
      <c r="I31" s="40">
        <f t="shared" si="2"/>
        <v>265468.21000000089</v>
      </c>
      <c r="J31" s="41">
        <f t="shared" si="3"/>
        <v>102.47969401152335</v>
      </c>
    </row>
    <row r="32" spans="1:10" x14ac:dyDescent="0.3">
      <c r="A32" s="15" t="s">
        <v>54</v>
      </c>
      <c r="B32" s="16" t="s">
        <v>55</v>
      </c>
      <c r="C32" s="17">
        <v>2544460.16</v>
      </c>
      <c r="D32" s="17">
        <v>2991800</v>
      </c>
      <c r="E32" s="17">
        <v>2991800</v>
      </c>
      <c r="F32" s="17">
        <v>2937434.61</v>
      </c>
      <c r="G32" s="18">
        <f t="shared" si="0"/>
        <v>98.182853466140784</v>
      </c>
      <c r="H32" s="18">
        <f t="shared" si="1"/>
        <v>98.182853466140784</v>
      </c>
      <c r="I32" s="19">
        <f t="shared" si="2"/>
        <v>392974.44999999972</v>
      </c>
      <c r="J32" s="18">
        <f t="shared" si="3"/>
        <v>115.44431530812413</v>
      </c>
    </row>
    <row r="33" spans="1:10" x14ac:dyDescent="0.3">
      <c r="A33" s="20" t="s">
        <v>56</v>
      </c>
      <c r="B33" s="21" t="s">
        <v>57</v>
      </c>
      <c r="C33" s="22">
        <v>345990.84</v>
      </c>
      <c r="D33" s="22">
        <v>418900</v>
      </c>
      <c r="E33" s="22">
        <v>418900</v>
      </c>
      <c r="F33" s="22">
        <v>410831.24</v>
      </c>
      <c r="G33" s="23">
        <f t="shared" si="0"/>
        <v>98.073821914538073</v>
      </c>
      <c r="H33" s="23">
        <f t="shared" si="1"/>
        <v>98.073821914538073</v>
      </c>
      <c r="I33" s="24">
        <f t="shared" si="2"/>
        <v>64840.399999999965</v>
      </c>
      <c r="J33" s="23">
        <f t="shared" si="3"/>
        <v>118.74049613567803</v>
      </c>
    </row>
    <row r="34" spans="1:10" ht="27.6" x14ac:dyDescent="0.3">
      <c r="A34" s="20" t="s">
        <v>58</v>
      </c>
      <c r="B34" s="21" t="s">
        <v>59</v>
      </c>
      <c r="C34" s="22">
        <v>6399634.2300000004</v>
      </c>
      <c r="D34" s="22">
        <v>6636000</v>
      </c>
      <c r="E34" s="22">
        <v>6636000</v>
      </c>
      <c r="F34" s="22">
        <v>6489204.4699999997</v>
      </c>
      <c r="G34" s="23">
        <f t="shared" si="0"/>
        <v>97.78789135021097</v>
      </c>
      <c r="H34" s="23">
        <f t="shared" si="1"/>
        <v>97.78789135021097</v>
      </c>
      <c r="I34" s="24">
        <f t="shared" si="2"/>
        <v>89570.239999999292</v>
      </c>
      <c r="J34" s="23">
        <f t="shared" si="3"/>
        <v>101.39961499018358</v>
      </c>
    </row>
    <row r="35" spans="1:10" ht="27.6" x14ac:dyDescent="0.3">
      <c r="A35" s="20" t="s">
        <v>60</v>
      </c>
      <c r="B35" s="21" t="s">
        <v>61</v>
      </c>
      <c r="C35" s="22">
        <v>590831.93999999994</v>
      </c>
      <c r="D35" s="22">
        <v>747340</v>
      </c>
      <c r="E35" s="22">
        <v>747340</v>
      </c>
      <c r="F35" s="22">
        <v>741538.24</v>
      </c>
      <c r="G35" s="23">
        <f t="shared" si="0"/>
        <v>99.223678646934459</v>
      </c>
      <c r="H35" s="23">
        <f t="shared" si="1"/>
        <v>99.223678646934459</v>
      </c>
      <c r="I35" s="24">
        <f t="shared" si="2"/>
        <v>150706.30000000005</v>
      </c>
      <c r="J35" s="23">
        <f t="shared" si="3"/>
        <v>125.50747341113617</v>
      </c>
    </row>
    <row r="36" spans="1:10" x14ac:dyDescent="0.3">
      <c r="A36" s="25" t="s">
        <v>62</v>
      </c>
      <c r="B36" s="26" t="s">
        <v>63</v>
      </c>
      <c r="C36" s="27">
        <v>824767.03</v>
      </c>
      <c r="D36" s="27">
        <v>403000</v>
      </c>
      <c r="E36" s="27">
        <v>403000</v>
      </c>
      <c r="F36" s="27">
        <v>392143.85</v>
      </c>
      <c r="G36" s="28">
        <f t="shared" si="0"/>
        <v>97.306166253101736</v>
      </c>
      <c r="H36" s="28">
        <f t="shared" si="1"/>
        <v>97.306166253101736</v>
      </c>
      <c r="I36" s="29">
        <f t="shared" si="2"/>
        <v>-432623.18000000005</v>
      </c>
      <c r="J36" s="28">
        <f t="shared" si="3"/>
        <v>47.546014296910002</v>
      </c>
    </row>
    <row r="37" spans="1:10" s="42" customFormat="1" x14ac:dyDescent="0.3">
      <c r="A37" s="36">
        <v>5000</v>
      </c>
      <c r="B37" s="37" t="s">
        <v>64</v>
      </c>
      <c r="C37" s="43">
        <f>SUM(C38:C40)</f>
        <v>1504922.04</v>
      </c>
      <c r="D37" s="43">
        <f t="shared" ref="D37:F37" si="7">SUM(D38:D40)</f>
        <v>1840600</v>
      </c>
      <c r="E37" s="43">
        <f>SUM(E38:E40)</f>
        <v>1840600</v>
      </c>
      <c r="F37" s="43">
        <f t="shared" si="7"/>
        <v>1788535.09</v>
      </c>
      <c r="G37" s="39">
        <f t="shared" si="0"/>
        <v>97.171307725741613</v>
      </c>
      <c r="H37" s="39">
        <f t="shared" si="1"/>
        <v>97.171307725741613</v>
      </c>
      <c r="I37" s="40">
        <f t="shared" si="2"/>
        <v>283613.05000000005</v>
      </c>
      <c r="J37" s="41">
        <f t="shared" si="3"/>
        <v>118.84569714986699</v>
      </c>
    </row>
    <row r="38" spans="1:10" ht="27.6" x14ac:dyDescent="0.3">
      <c r="A38" s="15" t="s">
        <v>65</v>
      </c>
      <c r="B38" s="16" t="s">
        <v>66</v>
      </c>
      <c r="C38" s="17">
        <v>135451.44</v>
      </c>
      <c r="D38" s="17">
        <v>80300</v>
      </c>
      <c r="E38" s="17">
        <v>80300</v>
      </c>
      <c r="F38" s="17">
        <v>54638.6</v>
      </c>
      <c r="G38" s="18">
        <f t="shared" si="0"/>
        <v>68.043088418430884</v>
      </c>
      <c r="H38" s="18">
        <f t="shared" si="1"/>
        <v>68.043088418430884</v>
      </c>
      <c r="I38" s="19">
        <f t="shared" si="2"/>
        <v>-80812.84</v>
      </c>
      <c r="J38" s="18">
        <f t="shared" si="3"/>
        <v>40.338146275890459</v>
      </c>
    </row>
    <row r="39" spans="1:10" ht="27.6" x14ac:dyDescent="0.3">
      <c r="A39" s="20" t="s">
        <v>67</v>
      </c>
      <c r="B39" s="21" t="s">
        <v>68</v>
      </c>
      <c r="C39" s="22">
        <v>13042.74</v>
      </c>
      <c r="D39" s="22">
        <v>33900</v>
      </c>
      <c r="E39" s="22">
        <v>33900</v>
      </c>
      <c r="F39" s="22">
        <v>24316</v>
      </c>
      <c r="G39" s="23">
        <f t="shared" si="0"/>
        <v>71.728613569321524</v>
      </c>
      <c r="H39" s="23">
        <f t="shared" si="1"/>
        <v>71.728613569321524</v>
      </c>
      <c r="I39" s="24">
        <f t="shared" si="2"/>
        <v>11273.26</v>
      </c>
      <c r="J39" s="23">
        <f t="shared" si="3"/>
        <v>186.43321878685001</v>
      </c>
    </row>
    <row r="40" spans="1:10" ht="27.6" x14ac:dyDescent="0.3">
      <c r="A40" s="25" t="s">
        <v>69</v>
      </c>
      <c r="B40" s="26" t="s">
        <v>70</v>
      </c>
      <c r="C40" s="27">
        <v>1356427.86</v>
      </c>
      <c r="D40" s="27">
        <v>1726400</v>
      </c>
      <c r="E40" s="27">
        <v>1726400</v>
      </c>
      <c r="F40" s="27">
        <v>1709580.49</v>
      </c>
      <c r="G40" s="28">
        <f t="shared" si="0"/>
        <v>99.025746640407789</v>
      </c>
      <c r="H40" s="28">
        <f t="shared" si="1"/>
        <v>99.025746640407789</v>
      </c>
      <c r="I40" s="29">
        <f t="shared" si="2"/>
        <v>353152.62999999989</v>
      </c>
      <c r="J40" s="28">
        <f t="shared" si="3"/>
        <v>126.03548927401123</v>
      </c>
    </row>
    <row r="41" spans="1:10" s="42" customFormat="1" x14ac:dyDescent="0.3">
      <c r="A41" s="36">
        <v>6000</v>
      </c>
      <c r="B41" s="37" t="s">
        <v>71</v>
      </c>
      <c r="C41" s="43">
        <f>SUM(C42:C47)</f>
        <v>8579301.209999999</v>
      </c>
      <c r="D41" s="43">
        <f t="shared" ref="D41:F48" si="8">SUM(D42:D47)</f>
        <v>10471579</v>
      </c>
      <c r="E41" s="43">
        <f t="shared" ref="E41:E48" si="9">SUM(E42:E47)</f>
        <v>10471579</v>
      </c>
      <c r="F41" s="43">
        <f t="shared" si="8"/>
        <v>10402327.709999999</v>
      </c>
      <c r="G41" s="39">
        <f t="shared" si="0"/>
        <v>99.338673852338786</v>
      </c>
      <c r="H41" s="39">
        <f t="shared" si="1"/>
        <v>99.338673852338786</v>
      </c>
      <c r="I41" s="40">
        <f t="shared" si="2"/>
        <v>1823026.5</v>
      </c>
      <c r="J41" s="41">
        <f t="shared" si="3"/>
        <v>121.249125719879</v>
      </c>
    </row>
    <row r="42" spans="1:10" ht="27.6" hidden="1" x14ac:dyDescent="0.3">
      <c r="A42" s="15" t="s">
        <v>72</v>
      </c>
      <c r="B42" s="16" t="s">
        <v>73</v>
      </c>
      <c r="C42" s="17"/>
      <c r="D42" s="17">
        <v>0</v>
      </c>
      <c r="E42" s="17">
        <v>0</v>
      </c>
      <c r="F42" s="17">
        <v>0</v>
      </c>
      <c r="G42" s="18" t="e">
        <f t="shared" si="0"/>
        <v>#DIV/0!</v>
      </c>
      <c r="H42" s="18" t="e">
        <f t="shared" si="1"/>
        <v>#DIV/0!</v>
      </c>
      <c r="I42" s="19">
        <f t="shared" si="2"/>
        <v>0</v>
      </c>
      <c r="J42" s="18"/>
    </row>
    <row r="43" spans="1:10" ht="41.4" x14ac:dyDescent="0.3">
      <c r="A43" s="20" t="s">
        <v>74</v>
      </c>
      <c r="B43" s="21" t="s">
        <v>75</v>
      </c>
      <c r="C43" s="22">
        <v>5307909.49</v>
      </c>
      <c r="D43" s="22">
        <v>6788460</v>
      </c>
      <c r="E43" s="22">
        <v>6788460</v>
      </c>
      <c r="F43" s="22">
        <v>6772189.2699999996</v>
      </c>
      <c r="G43" s="23">
        <f t="shared" si="0"/>
        <v>99.760317804038024</v>
      </c>
      <c r="H43" s="23">
        <f t="shared" si="1"/>
        <v>99.760317804038024</v>
      </c>
      <c r="I43" s="24">
        <f t="shared" si="2"/>
        <v>1464279.7799999993</v>
      </c>
      <c r="J43" s="23">
        <f t="shared" si="3"/>
        <v>127.58675110716705</v>
      </c>
    </row>
    <row r="44" spans="1:10" x14ac:dyDescent="0.3">
      <c r="A44" s="20" t="s">
        <v>76</v>
      </c>
      <c r="B44" s="21" t="s">
        <v>77</v>
      </c>
      <c r="C44" s="22">
        <v>2174822.11</v>
      </c>
      <c r="D44" s="22">
        <v>1978119</v>
      </c>
      <c r="E44" s="22">
        <v>1978119</v>
      </c>
      <c r="F44" s="22">
        <v>1951092.27</v>
      </c>
      <c r="G44" s="23">
        <f t="shared" si="0"/>
        <v>98.633715666246573</v>
      </c>
      <c r="H44" s="23">
        <f t="shared" si="1"/>
        <v>98.633715666246573</v>
      </c>
      <c r="I44" s="24">
        <f t="shared" si="2"/>
        <v>-223729.83999999985</v>
      </c>
      <c r="J44" s="23">
        <f t="shared" si="3"/>
        <v>89.712729194205238</v>
      </c>
    </row>
    <row r="45" spans="1:10" x14ac:dyDescent="0.3">
      <c r="A45" s="20" t="s">
        <v>78</v>
      </c>
      <c r="B45" s="21" t="s">
        <v>79</v>
      </c>
      <c r="C45" s="22"/>
      <c r="D45" s="22">
        <v>375000</v>
      </c>
      <c r="E45" s="22">
        <v>375000</v>
      </c>
      <c r="F45" s="22">
        <v>349046.17</v>
      </c>
      <c r="G45" s="23">
        <f t="shared" si="0"/>
        <v>93.078978666666671</v>
      </c>
      <c r="H45" s="23">
        <f t="shared" si="1"/>
        <v>93.078978666666671</v>
      </c>
      <c r="I45" s="24">
        <f t="shared" si="2"/>
        <v>349046.17</v>
      </c>
      <c r="J45" s="23"/>
    </row>
    <row r="46" spans="1:10" ht="69" x14ac:dyDescent="0.3">
      <c r="A46" s="20" t="s">
        <v>80</v>
      </c>
      <c r="B46" s="21" t="s">
        <v>81</v>
      </c>
      <c r="C46" s="22">
        <v>1096569.6100000001</v>
      </c>
      <c r="D46" s="22">
        <v>1330000</v>
      </c>
      <c r="E46" s="22">
        <v>1330000</v>
      </c>
      <c r="F46" s="22">
        <v>1330000</v>
      </c>
      <c r="G46" s="23">
        <f t="shared" si="0"/>
        <v>100</v>
      </c>
      <c r="H46" s="23">
        <f t="shared" si="1"/>
        <v>100</v>
      </c>
      <c r="I46" s="24">
        <f t="shared" si="2"/>
        <v>233430.3899999999</v>
      </c>
      <c r="J46" s="23">
        <f t="shared" si="3"/>
        <v>121.2873298577005</v>
      </c>
    </row>
    <row r="47" spans="1:10" ht="27.6" hidden="1" x14ac:dyDescent="0.3">
      <c r="A47" s="25" t="s">
        <v>82</v>
      </c>
      <c r="B47" s="26" t="s">
        <v>83</v>
      </c>
      <c r="C47" s="27">
        <v>0</v>
      </c>
      <c r="D47" s="27">
        <v>0</v>
      </c>
      <c r="E47" s="27">
        <v>0</v>
      </c>
      <c r="F47" s="27">
        <v>0</v>
      </c>
      <c r="G47" s="28" t="e">
        <f t="shared" si="0"/>
        <v>#DIV/0!</v>
      </c>
      <c r="H47" s="28" t="e">
        <f t="shared" si="1"/>
        <v>#DIV/0!</v>
      </c>
      <c r="I47" s="29">
        <f t="shared" si="2"/>
        <v>0</v>
      </c>
      <c r="J47" s="28"/>
    </row>
    <row r="48" spans="1:10" s="42" customFormat="1" x14ac:dyDescent="0.3">
      <c r="A48" s="36">
        <v>7000</v>
      </c>
      <c r="B48" s="37" t="s">
        <v>84</v>
      </c>
      <c r="C48" s="43">
        <f>SUM(C49:C54)</f>
        <v>3077475.99</v>
      </c>
      <c r="D48" s="43">
        <f t="shared" si="8"/>
        <v>1888760</v>
      </c>
      <c r="E48" s="43">
        <f t="shared" si="9"/>
        <v>1888760</v>
      </c>
      <c r="F48" s="43">
        <f t="shared" si="8"/>
        <v>1704446.8599999999</v>
      </c>
      <c r="G48" s="39">
        <f t="shared" si="0"/>
        <v>90.241579660729784</v>
      </c>
      <c r="H48" s="39">
        <f t="shared" si="1"/>
        <v>90.241579660729784</v>
      </c>
      <c r="I48" s="40">
        <f t="shared" si="2"/>
        <v>-1373029.1300000004</v>
      </c>
      <c r="J48" s="41">
        <f t="shared" si="3"/>
        <v>55.384570522676924</v>
      </c>
    </row>
    <row r="49" spans="1:10" hidden="1" x14ac:dyDescent="0.3">
      <c r="A49" s="15" t="s">
        <v>85</v>
      </c>
      <c r="B49" s="16" t="s">
        <v>86</v>
      </c>
      <c r="C49" s="17">
        <v>0</v>
      </c>
      <c r="D49" s="17">
        <v>0</v>
      </c>
      <c r="E49" s="17">
        <v>0</v>
      </c>
      <c r="F49" s="17">
        <v>0</v>
      </c>
      <c r="G49" s="18" t="e">
        <f t="shared" si="0"/>
        <v>#DIV/0!</v>
      </c>
      <c r="H49" s="18" t="e">
        <f t="shared" si="1"/>
        <v>#DIV/0!</v>
      </c>
      <c r="I49" s="19">
        <f t="shared" si="2"/>
        <v>0</v>
      </c>
      <c r="J49" s="18"/>
    </row>
    <row r="50" spans="1:10" x14ac:dyDescent="0.3">
      <c r="A50" s="44">
        <v>7130</v>
      </c>
      <c r="B50" s="16" t="s">
        <v>87</v>
      </c>
      <c r="C50" s="17">
        <v>705456.5</v>
      </c>
      <c r="D50" s="17">
        <v>0</v>
      </c>
      <c r="E50" s="17">
        <v>0</v>
      </c>
      <c r="F50" s="17"/>
      <c r="G50" s="18"/>
      <c r="H50" s="18"/>
      <c r="I50" s="19">
        <f t="shared" si="2"/>
        <v>-705456.5</v>
      </c>
      <c r="J50" s="18">
        <f t="shared" si="3"/>
        <v>0</v>
      </c>
    </row>
    <row r="51" spans="1:10" x14ac:dyDescent="0.3">
      <c r="A51" s="20" t="s">
        <v>88</v>
      </c>
      <c r="B51" s="21" t="s">
        <v>89</v>
      </c>
      <c r="C51" s="22">
        <v>192980</v>
      </c>
      <c r="D51" s="22">
        <v>108960</v>
      </c>
      <c r="E51" s="22">
        <v>108960</v>
      </c>
      <c r="F51" s="22">
        <v>108032</v>
      </c>
      <c r="G51" s="23">
        <f t="shared" si="0"/>
        <v>99.148311306901618</v>
      </c>
      <c r="H51" s="23">
        <f t="shared" si="1"/>
        <v>99.148311306901618</v>
      </c>
      <c r="I51" s="24">
        <f t="shared" si="2"/>
        <v>-84948</v>
      </c>
      <c r="J51" s="23">
        <f t="shared" si="3"/>
        <v>55.980930666390307</v>
      </c>
    </row>
    <row r="52" spans="1:10" ht="27.6" x14ac:dyDescent="0.3">
      <c r="A52" s="20" t="s">
        <v>90</v>
      </c>
      <c r="B52" s="21" t="s">
        <v>91</v>
      </c>
      <c r="C52" s="22">
        <v>2129039.4900000002</v>
      </c>
      <c r="D52" s="22">
        <v>1689800</v>
      </c>
      <c r="E52" s="22">
        <v>1689800</v>
      </c>
      <c r="F52" s="22">
        <v>1528556.46</v>
      </c>
      <c r="G52" s="23">
        <f t="shared" si="0"/>
        <v>90.457832879630729</v>
      </c>
      <c r="H52" s="23">
        <f t="shared" si="1"/>
        <v>90.457832879630729</v>
      </c>
      <c r="I52" s="24">
        <f t="shared" si="2"/>
        <v>-600483.03000000026</v>
      </c>
      <c r="J52" s="23">
        <f t="shared" si="3"/>
        <v>71.795589850707742</v>
      </c>
    </row>
    <row r="53" spans="1:10" x14ac:dyDescent="0.3">
      <c r="A53" s="20" t="s">
        <v>92</v>
      </c>
      <c r="B53" s="21" t="s">
        <v>93</v>
      </c>
      <c r="C53" s="22"/>
      <c r="D53" s="22">
        <v>40000</v>
      </c>
      <c r="E53" s="22">
        <v>40000</v>
      </c>
      <c r="F53" s="22">
        <v>40000</v>
      </c>
      <c r="G53" s="23">
        <f t="shared" si="0"/>
        <v>100</v>
      </c>
      <c r="H53" s="23">
        <f t="shared" si="1"/>
        <v>100</v>
      </c>
      <c r="I53" s="24">
        <f t="shared" si="2"/>
        <v>40000</v>
      </c>
      <c r="J53" s="23"/>
    </row>
    <row r="54" spans="1:10" ht="27.6" x14ac:dyDescent="0.3">
      <c r="A54" s="25" t="s">
        <v>94</v>
      </c>
      <c r="B54" s="26" t="s">
        <v>95</v>
      </c>
      <c r="C54" s="27">
        <v>50000</v>
      </c>
      <c r="D54" s="27">
        <v>50000</v>
      </c>
      <c r="E54" s="27">
        <v>50000</v>
      </c>
      <c r="F54" s="27">
        <v>27858.400000000001</v>
      </c>
      <c r="G54" s="28">
        <f t="shared" si="0"/>
        <v>55.716799999999999</v>
      </c>
      <c r="H54" s="28">
        <f t="shared" si="1"/>
        <v>55.716799999999999</v>
      </c>
      <c r="I54" s="29">
        <f t="shared" si="2"/>
        <v>-22141.599999999999</v>
      </c>
      <c r="J54" s="28">
        <f t="shared" si="3"/>
        <v>55.716799999999999</v>
      </c>
    </row>
    <row r="55" spans="1:10" s="42" customFormat="1" x14ac:dyDescent="0.3">
      <c r="A55" s="36">
        <v>8000</v>
      </c>
      <c r="B55" s="37" t="s">
        <v>96</v>
      </c>
      <c r="C55" s="43">
        <f>SUM(C56:C58)</f>
        <v>2270893.31</v>
      </c>
      <c r="D55" s="43">
        <f t="shared" ref="D55:F55" si="10">SUM(D56:D58)</f>
        <v>2813800</v>
      </c>
      <c r="E55" s="43">
        <f>SUM(E56:E58)</f>
        <v>2813800</v>
      </c>
      <c r="F55" s="43">
        <f t="shared" si="10"/>
        <v>2692016.5100000002</v>
      </c>
      <c r="G55" s="39">
        <f t="shared" si="0"/>
        <v>95.671920889899781</v>
      </c>
      <c r="H55" s="39">
        <f t="shared" si="1"/>
        <v>95.671920889899781</v>
      </c>
      <c r="I55" s="40">
        <f t="shared" si="2"/>
        <v>421123.20000000019</v>
      </c>
      <c r="J55" s="41">
        <f t="shared" si="3"/>
        <v>118.54438507285047</v>
      </c>
    </row>
    <row r="56" spans="1:10" ht="27.6" x14ac:dyDescent="0.3">
      <c r="A56" s="15" t="s">
        <v>97</v>
      </c>
      <c r="B56" s="16" t="s">
        <v>98</v>
      </c>
      <c r="C56" s="17">
        <v>111867.6</v>
      </c>
      <c r="D56" s="17">
        <v>88000</v>
      </c>
      <c r="E56" s="17">
        <v>88000</v>
      </c>
      <c r="F56" s="17">
        <v>49208.639999999999</v>
      </c>
      <c r="G56" s="18">
        <f t="shared" si="0"/>
        <v>55.918909090909082</v>
      </c>
      <c r="H56" s="18">
        <f t="shared" si="1"/>
        <v>55.918909090909082</v>
      </c>
      <c r="I56" s="19">
        <f t="shared" si="2"/>
        <v>-62658.960000000006</v>
      </c>
      <c r="J56" s="18"/>
    </row>
    <row r="57" spans="1:10" x14ac:dyDescent="0.3">
      <c r="A57" s="20" t="s">
        <v>99</v>
      </c>
      <c r="B57" s="21" t="s">
        <v>100</v>
      </c>
      <c r="C57" s="22">
        <v>2159025.71</v>
      </c>
      <c r="D57" s="22">
        <v>2725000</v>
      </c>
      <c r="E57" s="22">
        <v>2725000</v>
      </c>
      <c r="F57" s="22">
        <v>2642807.87</v>
      </c>
      <c r="G57" s="23">
        <f t="shared" si="0"/>
        <v>96.983775045871567</v>
      </c>
      <c r="H57" s="23">
        <f t="shared" si="1"/>
        <v>96.983775045871567</v>
      </c>
      <c r="I57" s="24">
        <f t="shared" si="2"/>
        <v>483782.16000000015</v>
      </c>
      <c r="J57" s="23">
        <f t="shared" si="3"/>
        <v>122.40742932144148</v>
      </c>
    </row>
    <row r="58" spans="1:10" x14ac:dyDescent="0.3">
      <c r="A58" s="25" t="s">
        <v>101</v>
      </c>
      <c r="B58" s="26" t="s">
        <v>102</v>
      </c>
      <c r="C58" s="27"/>
      <c r="D58" s="27">
        <v>800</v>
      </c>
      <c r="E58" s="27">
        <v>800</v>
      </c>
      <c r="F58" s="27">
        <v>0</v>
      </c>
      <c r="G58" s="28">
        <f t="shared" si="0"/>
        <v>0</v>
      </c>
      <c r="H58" s="28"/>
      <c r="I58" s="29">
        <f t="shared" si="2"/>
        <v>0</v>
      </c>
      <c r="J58" s="28"/>
    </row>
    <row r="59" spans="1:10" s="42" customFormat="1" x14ac:dyDescent="0.3">
      <c r="A59" s="36">
        <v>9000</v>
      </c>
      <c r="B59" s="37" t="s">
        <v>103</v>
      </c>
      <c r="C59" s="43">
        <f>SUM(C60:C63)</f>
        <v>24394026.719999999</v>
      </c>
      <c r="D59" s="43">
        <f>SUM(D60:D63)</f>
        <v>14984200</v>
      </c>
      <c r="E59" s="43">
        <f>SUM(E60:E63)</f>
        <v>14984200</v>
      </c>
      <c r="F59" s="43">
        <f>SUM(F60:F63)</f>
        <v>14289680.5</v>
      </c>
      <c r="G59" s="39">
        <f t="shared" si="0"/>
        <v>95.364987787135775</v>
      </c>
      <c r="H59" s="39">
        <f t="shared" si="1"/>
        <v>95.364987787135775</v>
      </c>
      <c r="I59" s="40">
        <f t="shared" si="2"/>
        <v>-10104346.219999999</v>
      </c>
      <c r="J59" s="41">
        <f t="shared" si="3"/>
        <v>58.5786047708322</v>
      </c>
    </row>
    <row r="60" spans="1:10" ht="41.4" x14ac:dyDescent="0.3">
      <c r="A60" s="44" t="s">
        <v>104</v>
      </c>
      <c r="B60" s="16" t="s">
        <v>105</v>
      </c>
      <c r="C60" s="17">
        <v>16971100</v>
      </c>
      <c r="D60" s="17">
        <v>4634500</v>
      </c>
      <c r="E60" s="17">
        <v>4634500</v>
      </c>
      <c r="F60" s="17">
        <v>4634500</v>
      </c>
      <c r="G60" s="18">
        <f t="shared" si="0"/>
        <v>100</v>
      </c>
      <c r="H60" s="18">
        <f t="shared" si="1"/>
        <v>100</v>
      </c>
      <c r="I60" s="19">
        <f t="shared" si="2"/>
        <v>-12336600</v>
      </c>
      <c r="J60" s="18">
        <f t="shared" si="3"/>
        <v>27.308188626547487</v>
      </c>
    </row>
    <row r="61" spans="1:10" s="30" customFormat="1" ht="41.4" x14ac:dyDescent="0.3">
      <c r="A61" s="45">
        <v>9430</v>
      </c>
      <c r="B61" s="46" t="s">
        <v>106</v>
      </c>
      <c r="C61" s="47"/>
      <c r="D61" s="47">
        <v>659700</v>
      </c>
      <c r="E61" s="47">
        <v>659700</v>
      </c>
      <c r="F61" s="47">
        <v>659700</v>
      </c>
      <c r="G61" s="48">
        <f t="shared" si="0"/>
        <v>100</v>
      </c>
      <c r="H61" s="48">
        <f t="shared" si="1"/>
        <v>100</v>
      </c>
      <c r="I61" s="49"/>
      <c r="J61" s="48"/>
    </row>
    <row r="62" spans="1:10" x14ac:dyDescent="0.3">
      <c r="A62" s="50" t="s">
        <v>107</v>
      </c>
      <c r="B62" s="21" t="s">
        <v>108</v>
      </c>
      <c r="C62" s="22">
        <v>7422926.7199999997</v>
      </c>
      <c r="D62" s="22">
        <v>9570000</v>
      </c>
      <c r="E62" s="22">
        <v>9570000</v>
      </c>
      <c r="F62" s="22">
        <v>8875480.5</v>
      </c>
      <c r="G62" s="23">
        <f t="shared" si="0"/>
        <v>92.742742946708461</v>
      </c>
      <c r="H62" s="23">
        <f t="shared" si="1"/>
        <v>92.742742946708461</v>
      </c>
      <c r="I62" s="24">
        <f t="shared" si="2"/>
        <v>1452553.7800000003</v>
      </c>
      <c r="J62" s="23">
        <f t="shared" si="3"/>
        <v>119.56847797091011</v>
      </c>
    </row>
    <row r="63" spans="1:10" s="30" customFormat="1" ht="41.4" x14ac:dyDescent="0.3">
      <c r="A63" s="51">
        <v>9800</v>
      </c>
      <c r="B63" s="46" t="s">
        <v>109</v>
      </c>
      <c r="C63" s="47"/>
      <c r="D63" s="47">
        <v>120000</v>
      </c>
      <c r="E63" s="47">
        <v>120000</v>
      </c>
      <c r="F63" s="47">
        <v>120000</v>
      </c>
      <c r="G63" s="48">
        <f t="shared" si="0"/>
        <v>100</v>
      </c>
      <c r="H63" s="48">
        <f t="shared" si="1"/>
        <v>100</v>
      </c>
      <c r="I63" s="49"/>
      <c r="J63" s="34"/>
    </row>
    <row r="64" spans="1:10" ht="15.6" x14ac:dyDescent="0.3">
      <c r="A64" s="52" t="s">
        <v>110</v>
      </c>
      <c r="B64" s="53" t="s">
        <v>111</v>
      </c>
      <c r="C64" s="54">
        <f>C13+C18+C27+C31+C37+C41+C48+C55+C59</f>
        <v>168577863.77000004</v>
      </c>
      <c r="D64" s="54">
        <f t="shared" ref="D64:F64" si="11">D13+D18+D27+D31+D37+D41+D48+D55+D59</f>
        <v>176519208.19</v>
      </c>
      <c r="E64" s="54">
        <f>E13+E18+E27+E31+E37+E41+E48+E55+E59</f>
        <v>176519208.19</v>
      </c>
      <c r="F64" s="54">
        <f t="shared" si="11"/>
        <v>172667783.58000004</v>
      </c>
      <c r="G64" s="55">
        <f t="shared" si="0"/>
        <v>97.818127188824462</v>
      </c>
      <c r="H64" s="55">
        <f t="shared" si="1"/>
        <v>97.818127188824462</v>
      </c>
      <c r="I64" s="56">
        <f t="shared" si="2"/>
        <v>4089919.8100000024</v>
      </c>
      <c r="J64" s="57">
        <f t="shared" si="3"/>
        <v>102.42613099877698</v>
      </c>
    </row>
    <row r="65" spans="1:10" s="30" customFormat="1" ht="14.4" x14ac:dyDescent="0.3">
      <c r="A65" s="58"/>
      <c r="B65" s="59" t="s">
        <v>112</v>
      </c>
      <c r="C65" s="60"/>
      <c r="D65" s="60"/>
      <c r="E65" s="60"/>
      <c r="F65" s="60"/>
      <c r="G65" s="61"/>
      <c r="H65" s="61"/>
      <c r="I65" s="62"/>
      <c r="J65" s="63"/>
    </row>
    <row r="66" spans="1:10" s="30" customFormat="1" ht="27.6" x14ac:dyDescent="0.3">
      <c r="A66" s="64">
        <v>8831</v>
      </c>
      <c r="B66" s="65" t="s">
        <v>113</v>
      </c>
      <c r="C66" s="66"/>
      <c r="D66" s="66">
        <v>248500</v>
      </c>
      <c r="E66" s="66">
        <v>248500</v>
      </c>
      <c r="F66" s="66">
        <v>248500</v>
      </c>
      <c r="G66" s="67">
        <f t="shared" si="0"/>
        <v>100</v>
      </c>
      <c r="H66" s="67"/>
      <c r="I66" s="68">
        <f t="shared" si="2"/>
        <v>248500</v>
      </c>
      <c r="J66" s="69"/>
    </row>
    <row r="67" spans="1:10" s="30" customFormat="1" ht="15.75" customHeight="1" x14ac:dyDescent="0.3">
      <c r="A67" s="70"/>
      <c r="B67" s="71" t="s">
        <v>114</v>
      </c>
      <c r="C67" s="72"/>
      <c r="D67" s="72"/>
      <c r="E67" s="72"/>
      <c r="F67" s="73"/>
      <c r="G67" s="74"/>
      <c r="H67" s="74"/>
      <c r="I67" s="75"/>
      <c r="J67" s="76"/>
    </row>
    <row r="68" spans="1:10" s="30" customFormat="1" x14ac:dyDescent="0.3">
      <c r="A68" s="77">
        <v>200000</v>
      </c>
      <c r="B68" s="78" t="s">
        <v>115</v>
      </c>
      <c r="C68" s="79"/>
      <c r="D68" s="79">
        <f>D69</f>
        <v>-2000850.8099999996</v>
      </c>
      <c r="E68" s="79">
        <f>E69</f>
        <v>-2000850.8099999996</v>
      </c>
      <c r="F68" s="79">
        <f>F69</f>
        <v>-1841042.4899999993</v>
      </c>
      <c r="G68" s="80">
        <f t="shared" si="0"/>
        <v>92.012981717512446</v>
      </c>
      <c r="H68" s="80"/>
      <c r="I68" s="81"/>
      <c r="J68" s="81"/>
    </row>
    <row r="69" spans="1:10" s="30" customFormat="1" x14ac:dyDescent="0.3">
      <c r="A69" s="82">
        <v>208000</v>
      </c>
      <c r="B69" s="83" t="s">
        <v>116</v>
      </c>
      <c r="C69" s="84"/>
      <c r="D69" s="84">
        <f>D70+D71</f>
        <v>-2000850.8099999996</v>
      </c>
      <c r="E69" s="84">
        <f>E70+E71</f>
        <v>-2000850.8099999996</v>
      </c>
      <c r="F69" s="84">
        <f>F70+F71</f>
        <v>-1841042.4899999993</v>
      </c>
      <c r="G69" s="85">
        <f t="shared" si="0"/>
        <v>92.012981717512446</v>
      </c>
      <c r="H69" s="85"/>
      <c r="I69" s="86"/>
      <c r="J69" s="86"/>
    </row>
    <row r="70" spans="1:10" s="30" customFormat="1" x14ac:dyDescent="0.3">
      <c r="A70" s="86">
        <v>208100</v>
      </c>
      <c r="B70" s="87" t="s">
        <v>117</v>
      </c>
      <c r="C70" s="88"/>
      <c r="D70" s="88">
        <v>6833404.79</v>
      </c>
      <c r="E70" s="88">
        <v>6833404.79</v>
      </c>
      <c r="F70" s="86">
        <v>6577395.8600000003</v>
      </c>
      <c r="G70" s="85">
        <f t="shared" si="0"/>
        <v>96.253567030382243</v>
      </c>
      <c r="H70" s="85"/>
      <c r="I70" s="86"/>
      <c r="J70" s="86"/>
    </row>
    <row r="71" spans="1:10" s="30" customFormat="1" ht="27.6" x14ac:dyDescent="0.3">
      <c r="A71" s="86">
        <v>208400</v>
      </c>
      <c r="B71" s="87" t="s">
        <v>118</v>
      </c>
      <c r="C71" s="88"/>
      <c r="D71" s="88">
        <v>-8834255.5999999996</v>
      </c>
      <c r="E71" s="88">
        <v>-8834255.5999999996</v>
      </c>
      <c r="F71" s="86">
        <v>-8418438.3499999996</v>
      </c>
      <c r="G71" s="85">
        <f t="shared" si="0"/>
        <v>95.293126338794181</v>
      </c>
      <c r="H71" s="85"/>
      <c r="I71" s="86"/>
      <c r="J71" s="86"/>
    </row>
    <row r="72" spans="1:10" s="30" customFormat="1" x14ac:dyDescent="0.3">
      <c r="A72" s="82">
        <v>600000</v>
      </c>
      <c r="B72" s="83" t="s">
        <v>119</v>
      </c>
      <c r="C72" s="84"/>
      <c r="D72" s="84">
        <f>D73</f>
        <v>-2000850.8099999996</v>
      </c>
      <c r="E72" s="84">
        <f>E73</f>
        <v>-2000850.8099999996</v>
      </c>
      <c r="F72" s="84">
        <f>F73</f>
        <v>-1841042.4899999993</v>
      </c>
      <c r="G72" s="85">
        <f t="shared" si="0"/>
        <v>92.012981717512446</v>
      </c>
      <c r="H72" s="85"/>
      <c r="I72" s="86"/>
      <c r="J72" s="86"/>
    </row>
    <row r="73" spans="1:10" s="30" customFormat="1" x14ac:dyDescent="0.3">
      <c r="A73" s="82">
        <v>602000</v>
      </c>
      <c r="B73" s="83" t="s">
        <v>120</v>
      </c>
      <c r="C73" s="84"/>
      <c r="D73" s="84">
        <f>D74+D75</f>
        <v>-2000850.8099999996</v>
      </c>
      <c r="E73" s="84">
        <f>E74+E75</f>
        <v>-2000850.8099999996</v>
      </c>
      <c r="F73" s="84">
        <f>F74+F75</f>
        <v>-1841042.4899999993</v>
      </c>
      <c r="G73" s="85">
        <f t="shared" si="0"/>
        <v>92.012981717512446</v>
      </c>
      <c r="H73" s="85"/>
      <c r="I73" s="86"/>
      <c r="J73" s="86"/>
    </row>
    <row r="74" spans="1:10" s="30" customFormat="1" x14ac:dyDescent="0.3">
      <c r="A74" s="86">
        <v>602100</v>
      </c>
      <c r="B74" s="87" t="s">
        <v>117</v>
      </c>
      <c r="C74" s="88"/>
      <c r="D74" s="88">
        <v>6833404.79</v>
      </c>
      <c r="E74" s="88">
        <v>6833404.79</v>
      </c>
      <c r="F74" s="86">
        <v>6577395.8600000003</v>
      </c>
      <c r="G74" s="85">
        <f t="shared" si="0"/>
        <v>96.253567030382243</v>
      </c>
      <c r="H74" s="85"/>
      <c r="I74" s="86"/>
      <c r="J74" s="86"/>
    </row>
    <row r="75" spans="1:10" s="30" customFormat="1" ht="27.6" x14ac:dyDescent="0.3">
      <c r="A75" s="86">
        <v>602400</v>
      </c>
      <c r="B75" s="87" t="s">
        <v>118</v>
      </c>
      <c r="C75" s="88"/>
      <c r="D75" s="88">
        <v>-8834255.5999999996</v>
      </c>
      <c r="E75" s="88">
        <v>-8834255.5999999996</v>
      </c>
      <c r="F75" s="86">
        <v>-8418438.3499999996</v>
      </c>
      <c r="G75" s="85">
        <f t="shared" si="0"/>
        <v>95.293126338794181</v>
      </c>
      <c r="H75" s="85"/>
      <c r="I75" s="86"/>
      <c r="J75" s="86"/>
    </row>
    <row r="76" spans="1:10" s="30" customFormat="1" ht="28.5" customHeight="1" x14ac:dyDescent="0.3">
      <c r="A76" s="89"/>
      <c r="B76" s="90" t="s">
        <v>121</v>
      </c>
      <c r="C76" s="91"/>
      <c r="D76" s="91"/>
      <c r="E76" s="91"/>
      <c r="F76" s="91"/>
      <c r="G76" s="92"/>
      <c r="H76" s="92"/>
      <c r="I76" s="93"/>
      <c r="J76" s="94"/>
    </row>
    <row r="77" spans="1:10" s="95" customFormat="1" x14ac:dyDescent="0.3">
      <c r="A77" s="96" t="s">
        <v>19</v>
      </c>
      <c r="B77" s="37" t="s">
        <v>20</v>
      </c>
      <c r="C77" s="97">
        <f>C78+C79+C80</f>
        <v>455322.49</v>
      </c>
      <c r="D77" s="97">
        <f>D78+D79+D80</f>
        <v>243978.29</v>
      </c>
      <c r="E77" s="97">
        <f>E78+E79+E80</f>
        <v>243978.29</v>
      </c>
      <c r="F77" s="97">
        <f>F78+F79+F80</f>
        <v>98645.35</v>
      </c>
      <c r="G77" s="39">
        <f t="shared" ref="G77:G100" si="12">F77/D77*100</f>
        <v>40.432019586660765</v>
      </c>
      <c r="H77" s="39">
        <f t="shared" ref="H77:H100" si="13">F77/E77*100</f>
        <v>40.432019586660765</v>
      </c>
      <c r="I77" s="40">
        <f t="shared" ref="I77:I100" si="14">F77-C77</f>
        <v>-356677.14</v>
      </c>
      <c r="J77" s="41">
        <f t="shared" ref="J77:J100" si="15">F77/C77*100</f>
        <v>21.664941259545518</v>
      </c>
    </row>
    <row r="78" spans="1:10" ht="55.2" x14ac:dyDescent="0.3">
      <c r="A78" s="15" t="s">
        <v>21</v>
      </c>
      <c r="B78" s="16" t="s">
        <v>22</v>
      </c>
      <c r="C78" s="98">
        <v>88517</v>
      </c>
      <c r="D78" s="99">
        <v>20000</v>
      </c>
      <c r="E78" s="99">
        <v>20000</v>
      </c>
      <c r="F78" s="17">
        <v>19800</v>
      </c>
      <c r="G78" s="80">
        <f t="shared" si="12"/>
        <v>99</v>
      </c>
      <c r="H78" s="80"/>
      <c r="I78" s="100">
        <f t="shared" si="14"/>
        <v>-68717</v>
      </c>
      <c r="J78" s="80">
        <f t="shared" si="15"/>
        <v>22.368584565676649</v>
      </c>
    </row>
    <row r="79" spans="1:10" ht="27.6" x14ac:dyDescent="0.3">
      <c r="A79" s="20" t="s">
        <v>23</v>
      </c>
      <c r="B79" s="21" t="s">
        <v>24</v>
      </c>
      <c r="C79" s="88"/>
      <c r="D79" s="101">
        <f>13000+22600</f>
        <v>35600</v>
      </c>
      <c r="E79" s="101">
        <f>13000+22600</f>
        <v>35600</v>
      </c>
      <c r="F79" s="22">
        <f>12990+22600</f>
        <v>35590</v>
      </c>
      <c r="G79" s="85">
        <f t="shared" si="12"/>
        <v>99.971910112359552</v>
      </c>
      <c r="H79" s="85">
        <f t="shared" si="13"/>
        <v>99.971910112359552</v>
      </c>
      <c r="I79" s="102">
        <f t="shared" si="14"/>
        <v>35590</v>
      </c>
      <c r="J79" s="85"/>
    </row>
    <row r="80" spans="1:10" s="30" customFormat="1" x14ac:dyDescent="0.3">
      <c r="A80" s="103" t="s">
        <v>25</v>
      </c>
      <c r="B80" s="46" t="s">
        <v>26</v>
      </c>
      <c r="C80" s="104">
        <v>366805.49</v>
      </c>
      <c r="D80" s="105">
        <v>188378.29</v>
      </c>
      <c r="E80" s="105">
        <v>188378.29</v>
      </c>
      <c r="F80" s="47">
        <v>43255.35</v>
      </c>
      <c r="G80" s="106"/>
      <c r="H80" s="106"/>
      <c r="I80" s="107"/>
      <c r="J80" s="108"/>
    </row>
    <row r="81" spans="1:10" s="30" customFormat="1" x14ac:dyDescent="0.3">
      <c r="A81" s="36">
        <v>1000</v>
      </c>
      <c r="B81" s="37" t="s">
        <v>29</v>
      </c>
      <c r="C81" s="109">
        <f>C82+C83+C85+C86</f>
        <v>5272226.5900000008</v>
      </c>
      <c r="D81" s="109">
        <f>D82+D83+D85+D84+D87</f>
        <v>9913731.1999999993</v>
      </c>
      <c r="E81" s="109">
        <f>E82+E83+E85+E84+E87</f>
        <v>9913731.1999999993</v>
      </c>
      <c r="F81" s="109">
        <f>F82+F83+F85+F84+F87</f>
        <v>8843329.2400000002</v>
      </c>
      <c r="G81" s="39">
        <f t="shared" si="12"/>
        <v>89.202834549316819</v>
      </c>
      <c r="H81" s="39">
        <f t="shared" si="13"/>
        <v>89.202834549316819</v>
      </c>
      <c r="I81" s="40">
        <f t="shared" si="14"/>
        <v>3571102.6499999994</v>
      </c>
      <c r="J81" s="41">
        <f t="shared" si="15"/>
        <v>167.73424072427812</v>
      </c>
    </row>
    <row r="82" spans="1:10" x14ac:dyDescent="0.3">
      <c r="A82" s="15" t="s">
        <v>30</v>
      </c>
      <c r="B82" s="16" t="s">
        <v>31</v>
      </c>
      <c r="C82" s="110">
        <v>818035</v>
      </c>
      <c r="D82" s="99">
        <v>987513.8</v>
      </c>
      <c r="E82" s="99">
        <v>987513.8</v>
      </c>
      <c r="F82" s="17">
        <v>685899.07</v>
      </c>
      <c r="G82" s="80">
        <f t="shared" si="12"/>
        <v>69.457163029012847</v>
      </c>
      <c r="H82" s="80">
        <f t="shared" si="13"/>
        <v>69.457163029012847</v>
      </c>
      <c r="I82" s="100">
        <f t="shared" si="14"/>
        <v>-132135.93000000005</v>
      </c>
      <c r="J82" s="80">
        <f t="shared" si="15"/>
        <v>83.847154461606152</v>
      </c>
    </row>
    <row r="83" spans="1:10" ht="41.4" x14ac:dyDescent="0.3">
      <c r="A83" s="20" t="s">
        <v>32</v>
      </c>
      <c r="B83" s="21" t="s">
        <v>33</v>
      </c>
      <c r="C83" s="111">
        <v>4405426.1900000004</v>
      </c>
      <c r="D83" s="101">
        <v>4757788.47</v>
      </c>
      <c r="E83" s="101">
        <v>4757788.47</v>
      </c>
      <c r="F83" s="22">
        <v>4268276.03</v>
      </c>
      <c r="G83" s="85">
        <f t="shared" si="12"/>
        <v>89.711345027493422</v>
      </c>
      <c r="H83" s="85">
        <f t="shared" si="13"/>
        <v>89.711345027493422</v>
      </c>
      <c r="I83" s="102">
        <f t="shared" si="14"/>
        <v>-137150.16000000015</v>
      </c>
      <c r="J83" s="85">
        <f t="shared" si="15"/>
        <v>96.886790197249908</v>
      </c>
    </row>
    <row r="84" spans="1:10" s="30" customFormat="1" ht="27.6" x14ac:dyDescent="0.3">
      <c r="A84" s="112">
        <v>1090</v>
      </c>
      <c r="B84" s="26" t="s">
        <v>35</v>
      </c>
      <c r="C84" s="113"/>
      <c r="D84" s="114">
        <v>20500</v>
      </c>
      <c r="E84" s="114">
        <v>20500</v>
      </c>
      <c r="F84" s="27">
        <v>20500</v>
      </c>
      <c r="G84" s="115">
        <f t="shared" si="12"/>
        <v>100</v>
      </c>
      <c r="H84" s="115">
        <f t="shared" si="13"/>
        <v>100</v>
      </c>
      <c r="I84" s="116"/>
      <c r="J84" s="115"/>
    </row>
    <row r="85" spans="1:10" x14ac:dyDescent="0.3">
      <c r="A85" s="112" t="s">
        <v>36</v>
      </c>
      <c r="B85" s="26" t="s">
        <v>37</v>
      </c>
      <c r="C85" s="113">
        <v>42919</v>
      </c>
      <c r="D85" s="114">
        <v>147928.93</v>
      </c>
      <c r="E85" s="114">
        <v>147928.93</v>
      </c>
      <c r="F85" s="27">
        <v>101005.2</v>
      </c>
      <c r="G85" s="115">
        <f t="shared" si="12"/>
        <v>68.279544778698792</v>
      </c>
      <c r="H85" s="115">
        <f t="shared" si="13"/>
        <v>68.279544778698792</v>
      </c>
      <c r="I85" s="116">
        <f t="shared" si="14"/>
        <v>58086.2</v>
      </c>
      <c r="J85" s="115">
        <f t="shared" si="15"/>
        <v>235.33912719308466</v>
      </c>
    </row>
    <row r="86" spans="1:10" s="30" customFormat="1" x14ac:dyDescent="0.3">
      <c r="A86" s="112">
        <v>1170</v>
      </c>
      <c r="B86" s="26" t="s">
        <v>45</v>
      </c>
      <c r="C86" s="113">
        <v>5846.4</v>
      </c>
      <c r="D86" s="114"/>
      <c r="E86" s="114"/>
      <c r="F86" s="27"/>
      <c r="G86" s="115"/>
      <c r="H86" s="115"/>
      <c r="I86" s="116"/>
      <c r="J86" s="115"/>
    </row>
    <row r="87" spans="1:10" s="30" customFormat="1" ht="27.6" x14ac:dyDescent="0.3">
      <c r="A87" s="51">
        <v>1180</v>
      </c>
      <c r="B87" s="32" t="s">
        <v>122</v>
      </c>
      <c r="C87" s="117"/>
      <c r="D87" s="118">
        <v>4000000</v>
      </c>
      <c r="E87" s="118">
        <v>4000000</v>
      </c>
      <c r="F87" s="33">
        <v>3767648.94</v>
      </c>
      <c r="G87" s="108">
        <f t="shared" si="12"/>
        <v>94.191223499999992</v>
      </c>
      <c r="H87" s="108">
        <f t="shared" si="13"/>
        <v>94.191223499999992</v>
      </c>
      <c r="I87" s="119"/>
      <c r="J87" s="108"/>
    </row>
    <row r="88" spans="1:10" s="30" customFormat="1" x14ac:dyDescent="0.3">
      <c r="A88" s="36">
        <v>3000</v>
      </c>
      <c r="B88" s="37" t="s">
        <v>46</v>
      </c>
      <c r="C88" s="109">
        <f>C89+C90</f>
        <v>1110224.9100000001</v>
      </c>
      <c r="D88" s="109">
        <f t="shared" ref="D88:F88" si="16">D89+D90</f>
        <v>1154000</v>
      </c>
      <c r="E88" s="109">
        <f>E89+E90</f>
        <v>1154000</v>
      </c>
      <c r="F88" s="109">
        <f t="shared" si="16"/>
        <v>1103489.08</v>
      </c>
      <c r="G88" s="39">
        <f t="shared" si="12"/>
        <v>95.622970537261708</v>
      </c>
      <c r="H88" s="39">
        <f t="shared" si="13"/>
        <v>95.622970537261708</v>
      </c>
      <c r="I88" s="40">
        <f t="shared" si="14"/>
        <v>-6735.8300000000745</v>
      </c>
      <c r="J88" s="41">
        <f t="shared" si="15"/>
        <v>99.393291400748694</v>
      </c>
    </row>
    <row r="89" spans="1:10" ht="55.2" x14ac:dyDescent="0.3">
      <c r="A89" s="15" t="s">
        <v>47</v>
      </c>
      <c r="B89" s="16" t="s">
        <v>48</v>
      </c>
      <c r="C89" s="98">
        <v>1035274.91</v>
      </c>
      <c r="D89" s="99">
        <v>1025000</v>
      </c>
      <c r="E89" s="99">
        <v>1025000</v>
      </c>
      <c r="F89" s="17">
        <v>986239.08</v>
      </c>
      <c r="G89" s="80">
        <f t="shared" si="12"/>
        <v>96.218446829268288</v>
      </c>
      <c r="H89" s="80">
        <f t="shared" si="13"/>
        <v>96.218446829268288</v>
      </c>
      <c r="I89" s="100">
        <f t="shared" si="14"/>
        <v>-49035.830000000075</v>
      </c>
      <c r="J89" s="80">
        <f t="shared" si="15"/>
        <v>95.263496726681026</v>
      </c>
    </row>
    <row r="90" spans="1:10" ht="27.6" x14ac:dyDescent="0.3">
      <c r="A90" s="25" t="s">
        <v>49</v>
      </c>
      <c r="B90" s="26" t="s">
        <v>50</v>
      </c>
      <c r="C90" s="113">
        <v>74950</v>
      </c>
      <c r="D90" s="114">
        <v>129000</v>
      </c>
      <c r="E90" s="114">
        <v>129000</v>
      </c>
      <c r="F90" s="27">
        <v>117250</v>
      </c>
      <c r="G90" s="115">
        <f t="shared" si="12"/>
        <v>90.891472868217051</v>
      </c>
      <c r="H90" s="115">
        <f t="shared" si="13"/>
        <v>90.891472868217051</v>
      </c>
      <c r="I90" s="116">
        <f t="shared" si="14"/>
        <v>42300</v>
      </c>
      <c r="J90" s="115">
        <f t="shared" si="15"/>
        <v>156.43762508338892</v>
      </c>
    </row>
    <row r="91" spans="1:10" s="30" customFormat="1" x14ac:dyDescent="0.3">
      <c r="A91" s="36">
        <v>4000</v>
      </c>
      <c r="B91" s="37" t="s">
        <v>53</v>
      </c>
      <c r="C91" s="109">
        <f>C92+C93+C94+C95</f>
        <v>756855.99</v>
      </c>
      <c r="D91" s="109">
        <f>D92+D93+D94+D95</f>
        <v>828855.61</v>
      </c>
      <c r="E91" s="109">
        <f>E92+E93+E94+E95</f>
        <v>828855.61</v>
      </c>
      <c r="F91" s="109">
        <f>F92+F93+F94+F95</f>
        <v>636774.14</v>
      </c>
      <c r="G91" s="39">
        <f t="shared" si="12"/>
        <v>76.82570188551901</v>
      </c>
      <c r="H91" s="39">
        <f t="shared" si="13"/>
        <v>76.82570188551901</v>
      </c>
      <c r="I91" s="40">
        <f t="shared" si="14"/>
        <v>-120081.84999999998</v>
      </c>
      <c r="J91" s="41">
        <f t="shared" si="15"/>
        <v>84.134121736950249</v>
      </c>
    </row>
    <row r="92" spans="1:10" x14ac:dyDescent="0.3">
      <c r="A92" s="15" t="s">
        <v>54</v>
      </c>
      <c r="B92" s="16" t="s">
        <v>55</v>
      </c>
      <c r="C92" s="110">
        <v>285429.77</v>
      </c>
      <c r="D92" s="99">
        <v>477165.61</v>
      </c>
      <c r="E92" s="99">
        <v>477165.61</v>
      </c>
      <c r="F92" s="17">
        <v>455741.76</v>
      </c>
      <c r="G92" s="80">
        <f t="shared" si="12"/>
        <v>95.510185656506138</v>
      </c>
      <c r="H92" s="80">
        <f t="shared" si="13"/>
        <v>95.510185656506138</v>
      </c>
      <c r="I92" s="100">
        <f t="shared" si="14"/>
        <v>170311.99</v>
      </c>
      <c r="J92" s="80">
        <f t="shared" si="15"/>
        <v>159.66861480496587</v>
      </c>
    </row>
    <row r="93" spans="1:10" x14ac:dyDescent="0.3">
      <c r="A93" s="20" t="s">
        <v>56</v>
      </c>
      <c r="B93" s="21" t="s">
        <v>57</v>
      </c>
      <c r="C93" s="88">
        <v>13095.5</v>
      </c>
      <c r="D93" s="101">
        <v>10000</v>
      </c>
      <c r="E93" s="101">
        <v>10000</v>
      </c>
      <c r="F93" s="22">
        <v>3487</v>
      </c>
      <c r="G93" s="85">
        <f t="shared" si="12"/>
        <v>34.870000000000005</v>
      </c>
      <c r="H93" s="85">
        <f t="shared" si="13"/>
        <v>34.870000000000005</v>
      </c>
      <c r="I93" s="102">
        <f t="shared" si="14"/>
        <v>-9608.5</v>
      </c>
      <c r="J93" s="85">
        <f t="shared" si="15"/>
        <v>26.62746745065099</v>
      </c>
    </row>
    <row r="94" spans="1:10" ht="27.6" x14ac:dyDescent="0.3">
      <c r="A94" s="25" t="s">
        <v>58</v>
      </c>
      <c r="B94" s="26" t="s">
        <v>59</v>
      </c>
      <c r="C94" s="113">
        <v>448330.72</v>
      </c>
      <c r="D94" s="114">
        <v>318030</v>
      </c>
      <c r="E94" s="114">
        <v>318030</v>
      </c>
      <c r="F94" s="27">
        <v>153885.38</v>
      </c>
      <c r="G94" s="115">
        <f t="shared" si="12"/>
        <v>48.387064113448417</v>
      </c>
      <c r="H94" s="115">
        <f t="shared" si="13"/>
        <v>48.387064113448417</v>
      </c>
      <c r="I94" s="116">
        <f t="shared" si="14"/>
        <v>-294445.33999999997</v>
      </c>
      <c r="J94" s="115">
        <f t="shared" si="15"/>
        <v>34.324076654840873</v>
      </c>
    </row>
    <row r="95" spans="1:10" s="30" customFormat="1" ht="27.6" x14ac:dyDescent="0.3">
      <c r="A95" s="51">
        <v>4081</v>
      </c>
      <c r="B95" s="32" t="s">
        <v>61</v>
      </c>
      <c r="C95" s="117">
        <v>10000</v>
      </c>
      <c r="D95" s="118">
        <v>23660</v>
      </c>
      <c r="E95" s="118">
        <v>23660</v>
      </c>
      <c r="F95" s="33">
        <v>23660</v>
      </c>
      <c r="G95" s="108">
        <f t="shared" si="12"/>
        <v>100</v>
      </c>
      <c r="H95" s="108">
        <f t="shared" si="13"/>
        <v>100</v>
      </c>
      <c r="I95" s="116">
        <f t="shared" si="14"/>
        <v>13660</v>
      </c>
      <c r="J95" s="115">
        <f t="shared" si="15"/>
        <v>236.60000000000002</v>
      </c>
    </row>
    <row r="96" spans="1:10" s="30" customFormat="1" x14ac:dyDescent="0.3">
      <c r="A96" s="36">
        <v>5000</v>
      </c>
      <c r="B96" s="37" t="s">
        <v>64</v>
      </c>
      <c r="C96" s="120">
        <f>C97</f>
        <v>1532650.93</v>
      </c>
      <c r="D96" s="121"/>
      <c r="E96" s="121"/>
      <c r="F96" s="122"/>
      <c r="G96" s="123">
        <v>0</v>
      </c>
      <c r="H96" s="123">
        <v>0</v>
      </c>
      <c r="I96" s="124">
        <f t="shared" si="14"/>
        <v>-1532650.93</v>
      </c>
      <c r="J96" s="125">
        <f t="shared" si="15"/>
        <v>0</v>
      </c>
    </row>
    <row r="97" spans="1:10" s="30" customFormat="1" ht="27.6" x14ac:dyDescent="0.3">
      <c r="A97" s="126">
        <v>5045</v>
      </c>
      <c r="B97" s="127" t="s">
        <v>123</v>
      </c>
      <c r="C97" s="128">
        <v>1532650.93</v>
      </c>
      <c r="D97" s="129"/>
      <c r="E97" s="129"/>
      <c r="F97" s="130"/>
      <c r="G97" s="108">
        <v>0</v>
      </c>
      <c r="H97" s="108">
        <v>0</v>
      </c>
      <c r="I97" s="116">
        <f t="shared" si="14"/>
        <v>-1532650.93</v>
      </c>
      <c r="J97" s="115">
        <f t="shared" si="15"/>
        <v>0</v>
      </c>
    </row>
    <row r="98" spans="1:10" s="30" customFormat="1" x14ac:dyDescent="0.3">
      <c r="A98" s="36">
        <v>6000</v>
      </c>
      <c r="B98" s="37" t="s">
        <v>71</v>
      </c>
      <c r="C98" s="109">
        <f>C100+C101</f>
        <v>1769815.64</v>
      </c>
      <c r="D98" s="109">
        <f>D100+D101+D99+D102</f>
        <v>1571848.9300000002</v>
      </c>
      <c r="E98" s="109">
        <f>E100+E101+E99+E102</f>
        <v>1571848.9300000002</v>
      </c>
      <c r="F98" s="109">
        <f>F100+F101+F99+F102</f>
        <v>1096046.8599999999</v>
      </c>
      <c r="G98" s="39">
        <f t="shared" si="12"/>
        <v>69.729783764906699</v>
      </c>
      <c r="H98" s="39">
        <f t="shared" si="13"/>
        <v>69.729783764906699</v>
      </c>
      <c r="I98" s="40">
        <f t="shared" si="14"/>
        <v>-673768.78</v>
      </c>
      <c r="J98" s="41">
        <f t="shared" si="15"/>
        <v>61.930001929466506</v>
      </c>
    </row>
    <row r="99" spans="1:10" s="30" customFormat="1" ht="27.6" hidden="1" x14ac:dyDescent="0.3">
      <c r="A99" s="131">
        <v>6013</v>
      </c>
      <c r="B99" s="132" t="s">
        <v>124</v>
      </c>
      <c r="C99" s="133"/>
      <c r="D99" s="133">
        <v>0</v>
      </c>
      <c r="E99" s="133">
        <v>0</v>
      </c>
      <c r="F99" s="133">
        <v>0</v>
      </c>
      <c r="G99" s="85" t="e">
        <f t="shared" si="12"/>
        <v>#DIV/0!</v>
      </c>
      <c r="H99" s="85" t="e">
        <f t="shared" si="13"/>
        <v>#DIV/0!</v>
      </c>
      <c r="I99" s="102">
        <f t="shared" si="14"/>
        <v>0</v>
      </c>
      <c r="J99" s="85"/>
    </row>
    <row r="100" spans="1:10" x14ac:dyDescent="0.3">
      <c r="A100" s="20" t="s">
        <v>76</v>
      </c>
      <c r="B100" s="21" t="s">
        <v>77</v>
      </c>
      <c r="C100" s="88">
        <v>1769815.64</v>
      </c>
      <c r="D100" s="101">
        <v>699398.93</v>
      </c>
      <c r="E100" s="101">
        <v>699398.93</v>
      </c>
      <c r="F100" s="22">
        <v>223945.66</v>
      </c>
      <c r="G100" s="85">
        <f t="shared" si="12"/>
        <v>32.019731571508117</v>
      </c>
      <c r="H100" s="85">
        <f t="shared" si="13"/>
        <v>32.019731571508117</v>
      </c>
      <c r="I100" s="102">
        <f t="shared" si="14"/>
        <v>-1545869.98</v>
      </c>
      <c r="J100" s="85">
        <f t="shared" si="15"/>
        <v>12.65361515281897</v>
      </c>
    </row>
    <row r="101" spans="1:10" x14ac:dyDescent="0.3">
      <c r="A101" s="25" t="s">
        <v>78</v>
      </c>
      <c r="B101" s="26" t="s">
        <v>79</v>
      </c>
      <c r="C101" s="113"/>
      <c r="D101" s="114">
        <v>68000</v>
      </c>
      <c r="E101" s="114">
        <v>68000</v>
      </c>
      <c r="F101" s="27">
        <v>67651.199999999997</v>
      </c>
      <c r="G101" s="115">
        <f t="shared" ref="G101:G129" si="17">F101/D101*100</f>
        <v>99.487058823529409</v>
      </c>
      <c r="H101" s="115">
        <f t="shared" ref="H101:H120" si="18">F101/E101*100</f>
        <v>99.487058823529409</v>
      </c>
      <c r="I101" s="116">
        <f t="shared" ref="I101:I120" si="19">F101-C101</f>
        <v>67651.199999999997</v>
      </c>
      <c r="J101" s="115"/>
    </row>
    <row r="102" spans="1:10" s="30" customFormat="1" ht="27.6" x14ac:dyDescent="0.3">
      <c r="A102" s="51">
        <v>6083</v>
      </c>
      <c r="B102" s="32" t="s">
        <v>125</v>
      </c>
      <c r="C102" s="117"/>
      <c r="D102" s="118">
        <v>804450</v>
      </c>
      <c r="E102" s="118">
        <v>804450</v>
      </c>
      <c r="F102" s="33">
        <v>804450</v>
      </c>
      <c r="G102" s="108">
        <f t="shared" si="17"/>
        <v>100</v>
      </c>
      <c r="H102" s="108">
        <f t="shared" si="18"/>
        <v>100</v>
      </c>
      <c r="I102" s="119">
        <f t="shared" si="19"/>
        <v>804450</v>
      </c>
      <c r="J102" s="108"/>
    </row>
    <row r="103" spans="1:10" s="30" customFormat="1" x14ac:dyDescent="0.3">
      <c r="A103" s="36">
        <v>7000</v>
      </c>
      <c r="B103" s="37" t="s">
        <v>84</v>
      </c>
      <c r="C103" s="109">
        <f>C104+C105+C108+C106+C107+C110</f>
        <v>14095321.649999999</v>
      </c>
      <c r="D103" s="109">
        <f>D104+D105+D108+D109+D110+D106</f>
        <v>3452870.19</v>
      </c>
      <c r="E103" s="109">
        <f>E104+E105+E108+E109+E110+E106</f>
        <v>3452870.19</v>
      </c>
      <c r="F103" s="109">
        <f>F104+F105+F108+F109+F110+F106</f>
        <v>2026564.26</v>
      </c>
      <c r="G103" s="39">
        <f t="shared" si="17"/>
        <v>58.692164734985312</v>
      </c>
      <c r="H103" s="39">
        <f t="shared" si="18"/>
        <v>58.692164734985312</v>
      </c>
      <c r="I103" s="40">
        <f t="shared" si="19"/>
        <v>-12068757.389999999</v>
      </c>
      <c r="J103" s="41">
        <f t="shared" ref="J103:J117" si="20">F103/C103*100</f>
        <v>14.377566616225465</v>
      </c>
    </row>
    <row r="104" spans="1:10" x14ac:dyDescent="0.3">
      <c r="A104" s="15" t="s">
        <v>126</v>
      </c>
      <c r="B104" s="16" t="s">
        <v>87</v>
      </c>
      <c r="C104" s="110">
        <v>362361</v>
      </c>
      <c r="D104" s="99">
        <v>1268581</v>
      </c>
      <c r="E104" s="99">
        <v>1268581</v>
      </c>
      <c r="F104" s="17">
        <v>794203</v>
      </c>
      <c r="G104" s="80">
        <f t="shared" si="17"/>
        <v>62.605619980119521</v>
      </c>
      <c r="H104" s="80">
        <f t="shared" si="18"/>
        <v>62.605619980119521</v>
      </c>
      <c r="I104" s="100">
        <f t="shared" si="19"/>
        <v>431842</v>
      </c>
      <c r="J104" s="115"/>
    </row>
    <row r="105" spans="1:10" ht="27.6" x14ac:dyDescent="0.3">
      <c r="A105" s="20" t="s">
        <v>127</v>
      </c>
      <c r="B105" s="21" t="s">
        <v>128</v>
      </c>
      <c r="C105" s="111">
        <v>549200</v>
      </c>
      <c r="D105" s="101">
        <v>950000</v>
      </c>
      <c r="E105" s="101">
        <v>950000</v>
      </c>
      <c r="F105" s="22">
        <v>116310</v>
      </c>
      <c r="G105" s="85">
        <f t="shared" si="17"/>
        <v>12.243157894736841</v>
      </c>
      <c r="H105" s="85">
        <f t="shared" si="18"/>
        <v>12.243157894736841</v>
      </c>
      <c r="I105" s="102">
        <f t="shared" si="19"/>
        <v>-432890</v>
      </c>
      <c r="J105" s="115"/>
    </row>
    <row r="106" spans="1:10" s="30" customFormat="1" ht="41.4" x14ac:dyDescent="0.3">
      <c r="A106" s="112">
        <v>7361</v>
      </c>
      <c r="B106" s="26" t="s">
        <v>129</v>
      </c>
      <c r="C106" s="134">
        <v>98791.33</v>
      </c>
      <c r="D106" s="114"/>
      <c r="E106" s="114"/>
      <c r="F106" s="27"/>
      <c r="G106" s="115"/>
      <c r="H106" s="115"/>
      <c r="I106" s="102">
        <f t="shared" si="19"/>
        <v>-98791.33</v>
      </c>
      <c r="J106" s="115">
        <f t="shared" si="20"/>
        <v>0</v>
      </c>
    </row>
    <row r="107" spans="1:10" s="30" customFormat="1" ht="27.6" x14ac:dyDescent="0.3">
      <c r="A107" s="112">
        <v>7362</v>
      </c>
      <c r="B107" s="26" t="s">
        <v>130</v>
      </c>
      <c r="C107" s="134">
        <f>6997540.14+186508.68</f>
        <v>7184048.8199999994</v>
      </c>
      <c r="D107" s="114"/>
      <c r="E107" s="114"/>
      <c r="F107" s="27"/>
      <c r="G107" s="115"/>
      <c r="H107" s="115"/>
      <c r="I107" s="102">
        <f t="shared" si="19"/>
        <v>-7184048.8199999994</v>
      </c>
      <c r="J107" s="115"/>
    </row>
    <row r="108" spans="1:10" ht="41.4" x14ac:dyDescent="0.3">
      <c r="A108" s="25" t="s">
        <v>131</v>
      </c>
      <c r="B108" s="26" t="s">
        <v>132</v>
      </c>
      <c r="C108" s="134">
        <f>2243929.97+2756943.23+583099.3</f>
        <v>5583972.5</v>
      </c>
      <c r="D108" s="114">
        <v>890000</v>
      </c>
      <c r="E108" s="114">
        <v>890000</v>
      </c>
      <c r="F108" s="27">
        <v>889975.2</v>
      </c>
      <c r="G108" s="115">
        <f t="shared" si="17"/>
        <v>99.997213483146069</v>
      </c>
      <c r="H108" s="115">
        <f t="shared" si="18"/>
        <v>99.997213483146069</v>
      </c>
      <c r="I108" s="116">
        <f t="shared" si="19"/>
        <v>-4693997.3</v>
      </c>
      <c r="J108" s="115">
        <f t="shared" si="20"/>
        <v>15.938029780769872</v>
      </c>
    </row>
    <row r="109" spans="1:10" s="30" customFormat="1" ht="27.6" x14ac:dyDescent="0.3">
      <c r="A109" s="112">
        <v>7442</v>
      </c>
      <c r="B109" s="26" t="s">
        <v>91</v>
      </c>
      <c r="C109" s="113"/>
      <c r="D109" s="114">
        <v>25000</v>
      </c>
      <c r="E109" s="114">
        <v>25000</v>
      </c>
      <c r="F109" s="27">
        <v>25000</v>
      </c>
      <c r="G109" s="115">
        <f t="shared" si="17"/>
        <v>100</v>
      </c>
      <c r="H109" s="115">
        <f t="shared" si="18"/>
        <v>100</v>
      </c>
      <c r="I109" s="116">
        <f t="shared" si="19"/>
        <v>25000</v>
      </c>
      <c r="J109" s="115"/>
    </row>
    <row r="110" spans="1:10" s="30" customFormat="1" ht="41.4" x14ac:dyDescent="0.3">
      <c r="A110" s="51">
        <v>7700</v>
      </c>
      <c r="B110" s="32" t="s">
        <v>133</v>
      </c>
      <c r="C110" s="135">
        <v>316948</v>
      </c>
      <c r="D110" s="118">
        <v>319289.19</v>
      </c>
      <c r="E110" s="118">
        <v>319289.19</v>
      </c>
      <c r="F110" s="33">
        <v>201076.06</v>
      </c>
      <c r="G110" s="108">
        <f t="shared" si="17"/>
        <v>62.976156505643047</v>
      </c>
      <c r="H110" s="108">
        <f t="shared" si="18"/>
        <v>62.976156505643047</v>
      </c>
      <c r="I110" s="119">
        <f t="shared" si="19"/>
        <v>-115871.94</v>
      </c>
      <c r="J110" s="108"/>
    </row>
    <row r="111" spans="1:10" s="30" customFormat="1" x14ac:dyDescent="0.3">
      <c r="A111" s="36">
        <v>8000</v>
      </c>
      <c r="B111" s="37" t="s">
        <v>96</v>
      </c>
      <c r="C111" s="109">
        <f>C113+C114</f>
        <v>221945.74</v>
      </c>
      <c r="D111" s="109">
        <f>D113+D114+D112</f>
        <v>396016.05</v>
      </c>
      <c r="E111" s="109">
        <f>E113+E114+E112</f>
        <v>396016.05</v>
      </c>
      <c r="F111" s="109">
        <f>F113+F114+F112</f>
        <v>338110.79000000004</v>
      </c>
      <c r="G111" s="39">
        <f t="shared" si="17"/>
        <v>85.378052227933694</v>
      </c>
      <c r="H111" s="39">
        <f t="shared" si="18"/>
        <v>85.378052227933694</v>
      </c>
      <c r="I111" s="40">
        <f t="shared" si="19"/>
        <v>116165.05000000005</v>
      </c>
      <c r="J111" s="41"/>
    </row>
    <row r="112" spans="1:10" s="95" customFormat="1" ht="27.6" hidden="1" x14ac:dyDescent="0.3">
      <c r="A112" s="131">
        <v>8110</v>
      </c>
      <c r="B112" s="132" t="s">
        <v>98</v>
      </c>
      <c r="C112" s="133"/>
      <c r="D112" s="133">
        <v>0</v>
      </c>
      <c r="E112" s="133">
        <v>0</v>
      </c>
      <c r="F112" s="133">
        <v>0</v>
      </c>
      <c r="G112" s="85" t="e">
        <f t="shared" si="17"/>
        <v>#DIV/0!</v>
      </c>
      <c r="H112" s="85" t="e">
        <f t="shared" si="18"/>
        <v>#DIV/0!</v>
      </c>
      <c r="I112" s="102">
        <f t="shared" si="19"/>
        <v>0</v>
      </c>
      <c r="J112" s="136"/>
    </row>
    <row r="113" spans="1:10" x14ac:dyDescent="0.3">
      <c r="A113" s="20" t="s">
        <v>99</v>
      </c>
      <c r="B113" s="21" t="s">
        <v>100</v>
      </c>
      <c r="C113" s="88">
        <v>16280</v>
      </c>
      <c r="D113" s="101">
        <v>121146.44</v>
      </c>
      <c r="E113" s="101">
        <v>121146.44</v>
      </c>
      <c r="F113" s="22">
        <v>121146.44</v>
      </c>
      <c r="G113" s="85">
        <f t="shared" si="17"/>
        <v>100</v>
      </c>
      <c r="H113" s="85">
        <f t="shared" si="18"/>
        <v>100</v>
      </c>
      <c r="I113" s="102">
        <f t="shared" si="19"/>
        <v>104866.44</v>
      </c>
      <c r="J113" s="137">
        <f t="shared" si="20"/>
        <v>744.14275184275186</v>
      </c>
    </row>
    <row r="114" spans="1:10" x14ac:dyDescent="0.3">
      <c r="A114" s="25" t="s">
        <v>134</v>
      </c>
      <c r="B114" s="26" t="s">
        <v>135</v>
      </c>
      <c r="C114" s="113">
        <v>205665.74</v>
      </c>
      <c r="D114" s="114">
        <v>274869.61</v>
      </c>
      <c r="E114" s="114">
        <v>274869.61</v>
      </c>
      <c r="F114" s="27">
        <v>216964.35</v>
      </c>
      <c r="G114" s="115">
        <f t="shared" si="17"/>
        <v>78.933553258215781</v>
      </c>
      <c r="H114" s="115">
        <f t="shared" si="18"/>
        <v>78.933553258215781</v>
      </c>
      <c r="I114" s="116">
        <f t="shared" si="19"/>
        <v>11298.610000000015</v>
      </c>
      <c r="J114" s="138">
        <f t="shared" si="20"/>
        <v>105.49367629241506</v>
      </c>
    </row>
    <row r="115" spans="1:10" s="30" customFormat="1" x14ac:dyDescent="0.3">
      <c r="A115" s="36">
        <v>9000</v>
      </c>
      <c r="B115" s="139" t="s">
        <v>103</v>
      </c>
      <c r="C115" s="140">
        <f>SUM(C116)</f>
        <v>65000</v>
      </c>
      <c r="D115" s="97"/>
      <c r="E115" s="97"/>
      <c r="F115" s="43"/>
      <c r="G115" s="39"/>
      <c r="H115" s="39"/>
      <c r="I115" s="40"/>
      <c r="J115" s="41"/>
    </row>
    <row r="116" spans="1:10" s="30" customFormat="1" x14ac:dyDescent="0.3">
      <c r="A116" s="141">
        <v>9770</v>
      </c>
      <c r="B116" s="46" t="s">
        <v>108</v>
      </c>
      <c r="C116" s="104">
        <v>65000</v>
      </c>
      <c r="D116" s="105"/>
      <c r="E116" s="105"/>
      <c r="F116" s="47"/>
      <c r="G116" s="106"/>
      <c r="H116" s="106"/>
      <c r="I116" s="107"/>
      <c r="J116" s="142"/>
    </row>
    <row r="117" spans="1:10" s="42" customFormat="1" ht="15.6" x14ac:dyDescent="0.3">
      <c r="A117" s="143" t="s">
        <v>110</v>
      </c>
      <c r="B117" s="144" t="s">
        <v>136</v>
      </c>
      <c r="C117" s="145">
        <f>C77+C81+C88+C91+C98+C103+C111+C115+C96</f>
        <v>25279363.939999998</v>
      </c>
      <c r="D117" s="145">
        <f>D77+D81+D88+D91+D98+D103+D111</f>
        <v>17561300.27</v>
      </c>
      <c r="E117" s="145">
        <f>E77+E81+E88+E91+E98+E103+E111</f>
        <v>17561300.27</v>
      </c>
      <c r="F117" s="145">
        <f>F77+F81+F88+F91+F98+F103+F111</f>
        <v>14142959.719999999</v>
      </c>
      <c r="G117" s="146">
        <f t="shared" si="17"/>
        <v>80.534809510434954</v>
      </c>
      <c r="H117" s="146">
        <f t="shared" si="18"/>
        <v>80.534809510434954</v>
      </c>
      <c r="I117" s="147">
        <f t="shared" si="19"/>
        <v>-11136404.219999999</v>
      </c>
      <c r="J117" s="148">
        <f t="shared" si="20"/>
        <v>55.94665970855911</v>
      </c>
    </row>
    <row r="118" spans="1:10" ht="14.4" x14ac:dyDescent="0.3">
      <c r="A118" s="58"/>
      <c r="B118" s="59" t="s">
        <v>137</v>
      </c>
      <c r="C118" s="60"/>
      <c r="D118" s="60"/>
      <c r="E118" s="60"/>
      <c r="F118" s="60"/>
      <c r="G118" s="61"/>
      <c r="H118" s="61"/>
      <c r="I118" s="62"/>
      <c r="J118" s="63"/>
    </row>
    <row r="119" spans="1:10" ht="27.6" x14ac:dyDescent="0.3">
      <c r="A119" s="64">
        <v>8831</v>
      </c>
      <c r="B119" s="65" t="s">
        <v>113</v>
      </c>
      <c r="C119" s="66"/>
      <c r="D119" s="66">
        <v>101500</v>
      </c>
      <c r="E119" s="66">
        <v>101500</v>
      </c>
      <c r="F119" s="66">
        <v>81729.94</v>
      </c>
      <c r="G119" s="67">
        <f t="shared" si="17"/>
        <v>80.522108374384231</v>
      </c>
      <c r="H119" s="67">
        <f t="shared" si="18"/>
        <v>80.522108374384231</v>
      </c>
      <c r="I119" s="68">
        <f t="shared" si="19"/>
        <v>81729.94</v>
      </c>
      <c r="J119" s="69"/>
    </row>
    <row r="120" spans="1:10" ht="27.6" x14ac:dyDescent="0.3">
      <c r="A120" s="149">
        <v>8832</v>
      </c>
      <c r="B120" s="150" t="s">
        <v>138</v>
      </c>
      <c r="C120" s="151"/>
      <c r="D120" s="151">
        <v>-101500</v>
      </c>
      <c r="E120" s="151">
        <v>-101500</v>
      </c>
      <c r="F120" s="151">
        <v>0</v>
      </c>
      <c r="G120" s="152">
        <f t="shared" si="17"/>
        <v>0</v>
      </c>
      <c r="H120" s="152">
        <f t="shared" si="18"/>
        <v>0</v>
      </c>
      <c r="I120" s="153">
        <f t="shared" si="19"/>
        <v>0</v>
      </c>
      <c r="J120" s="154"/>
    </row>
    <row r="121" spans="1:10" s="30" customFormat="1" ht="15.75" customHeight="1" x14ac:dyDescent="0.3">
      <c r="A121" s="70"/>
      <c r="B121" s="71" t="s">
        <v>139</v>
      </c>
      <c r="C121" s="72"/>
      <c r="D121" s="72"/>
      <c r="E121" s="72"/>
      <c r="F121" s="73"/>
      <c r="G121" s="74"/>
      <c r="H121" s="74"/>
      <c r="I121" s="75"/>
      <c r="J121" s="76"/>
    </row>
    <row r="122" spans="1:10" x14ac:dyDescent="0.3">
      <c r="A122" s="77">
        <v>200000</v>
      </c>
      <c r="B122" s="78" t="s">
        <v>115</v>
      </c>
      <c r="C122" s="79"/>
      <c r="D122" s="79">
        <f>D123</f>
        <v>9926760.0499999989</v>
      </c>
      <c r="E122" s="79">
        <f>E123</f>
        <v>9926760.0499999989</v>
      </c>
      <c r="F122" s="77">
        <f>F123</f>
        <v>8932883.1600000001</v>
      </c>
      <c r="G122" s="80">
        <f t="shared" si="17"/>
        <v>89.987902548324428</v>
      </c>
      <c r="H122" s="80"/>
      <c r="I122" s="81"/>
      <c r="J122" s="81"/>
    </row>
    <row r="123" spans="1:10" x14ac:dyDescent="0.3">
      <c r="A123" s="82">
        <v>208000</v>
      </c>
      <c r="B123" s="83" t="s">
        <v>116</v>
      </c>
      <c r="C123" s="84"/>
      <c r="D123" s="84">
        <f>D124+D125</f>
        <v>9926760.0499999989</v>
      </c>
      <c r="E123" s="84">
        <f>E124+E125</f>
        <v>9926760.0499999989</v>
      </c>
      <c r="F123" s="82">
        <f>SUM(F124:F125)</f>
        <v>8932883.1600000001</v>
      </c>
      <c r="G123" s="85">
        <f t="shared" si="17"/>
        <v>89.987902548324428</v>
      </c>
      <c r="H123" s="85"/>
      <c r="I123" s="86"/>
      <c r="J123" s="86"/>
    </row>
    <row r="124" spans="1:10" x14ac:dyDescent="0.3">
      <c r="A124" s="86">
        <v>208100</v>
      </c>
      <c r="B124" s="87" t="s">
        <v>117</v>
      </c>
      <c r="C124" s="88"/>
      <c r="D124" s="88">
        <v>1092504.45</v>
      </c>
      <c r="E124" s="88">
        <v>1092504.45</v>
      </c>
      <c r="F124" s="86">
        <v>514444.81</v>
      </c>
      <c r="G124" s="85">
        <f t="shared" si="17"/>
        <v>47.088577991604517</v>
      </c>
      <c r="H124" s="85"/>
      <c r="I124" s="86"/>
      <c r="J124" s="86"/>
    </row>
    <row r="125" spans="1:10" ht="27.6" x14ac:dyDescent="0.3">
      <c r="A125" s="86">
        <v>208400</v>
      </c>
      <c r="B125" s="87" t="s">
        <v>118</v>
      </c>
      <c r="C125" s="88"/>
      <c r="D125" s="88">
        <v>8834255.5999999996</v>
      </c>
      <c r="E125" s="88">
        <v>8834255.5999999996</v>
      </c>
      <c r="F125" s="86">
        <v>8418438.3499999996</v>
      </c>
      <c r="G125" s="85">
        <f t="shared" si="17"/>
        <v>95.293126338794181</v>
      </c>
      <c r="H125" s="85"/>
      <c r="I125" s="86"/>
      <c r="J125" s="86"/>
    </row>
    <row r="126" spans="1:10" x14ac:dyDescent="0.3">
      <c r="A126" s="82">
        <v>600000</v>
      </c>
      <c r="B126" s="83" t="s">
        <v>119</v>
      </c>
      <c r="C126" s="84"/>
      <c r="D126" s="84">
        <f>D127</f>
        <v>9926760.0499999989</v>
      </c>
      <c r="E126" s="84">
        <f>E127</f>
        <v>9926760.0499999989</v>
      </c>
      <c r="F126" s="82">
        <f>F127</f>
        <v>8932883.1600000001</v>
      </c>
      <c r="G126" s="85">
        <f t="shared" si="17"/>
        <v>89.987902548324428</v>
      </c>
      <c r="H126" s="85"/>
      <c r="I126" s="86"/>
      <c r="J126" s="86"/>
    </row>
    <row r="127" spans="1:10" x14ac:dyDescent="0.3">
      <c r="A127" s="82">
        <v>602000</v>
      </c>
      <c r="B127" s="83" t="s">
        <v>120</v>
      </c>
      <c r="C127" s="84"/>
      <c r="D127" s="84">
        <f>D128+D129</f>
        <v>9926760.0499999989</v>
      </c>
      <c r="E127" s="84">
        <f>E128+E129</f>
        <v>9926760.0499999989</v>
      </c>
      <c r="F127" s="82">
        <f>SUM(F128:F129)</f>
        <v>8932883.1600000001</v>
      </c>
      <c r="G127" s="85">
        <f t="shared" si="17"/>
        <v>89.987902548324428</v>
      </c>
      <c r="H127" s="85"/>
      <c r="I127" s="86"/>
      <c r="J127" s="86"/>
    </row>
    <row r="128" spans="1:10" x14ac:dyDescent="0.3">
      <c r="A128" s="86">
        <v>602100</v>
      </c>
      <c r="B128" s="87" t="s">
        <v>117</v>
      </c>
      <c r="C128" s="88"/>
      <c r="D128" s="88">
        <v>1092504.45</v>
      </c>
      <c r="E128" s="88">
        <v>1092504.45</v>
      </c>
      <c r="F128" s="86">
        <v>514444.81</v>
      </c>
      <c r="G128" s="85">
        <f t="shared" si="17"/>
        <v>47.088577991604517</v>
      </c>
      <c r="H128" s="85"/>
      <c r="I128" s="86"/>
      <c r="J128" s="86"/>
    </row>
    <row r="129" spans="1:10" ht="27.6" x14ac:dyDescent="0.3">
      <c r="A129" s="86">
        <v>602400</v>
      </c>
      <c r="B129" s="87" t="s">
        <v>118</v>
      </c>
      <c r="C129" s="88"/>
      <c r="D129" s="88">
        <v>8834255.5999999996</v>
      </c>
      <c r="E129" s="88">
        <v>8834255.5999999996</v>
      </c>
      <c r="F129" s="86">
        <v>8418438.3499999996</v>
      </c>
      <c r="G129" s="85">
        <f t="shared" si="17"/>
        <v>95.293126338794181</v>
      </c>
      <c r="H129" s="85"/>
      <c r="I129" s="86"/>
      <c r="J129" s="86"/>
    </row>
    <row r="136" spans="1:10" x14ac:dyDescent="0.3">
      <c r="F136" s="155"/>
    </row>
  </sheetData>
  <mergeCells count="11">
    <mergeCell ref="G1:J4"/>
    <mergeCell ref="A6:K6"/>
    <mergeCell ref="A7:K7"/>
    <mergeCell ref="A9:A10"/>
    <mergeCell ref="B9:B10"/>
    <mergeCell ref="C9:C10"/>
    <mergeCell ref="D9:D10"/>
    <mergeCell ref="E9:E10"/>
    <mergeCell ref="F9:F10"/>
    <mergeCell ref="G9:H9"/>
    <mergeCell ref="I9:J9"/>
  </mergeCells>
  <printOptions headings="1" gridLines="1" gridLinesSet="0"/>
  <pageMargins left="0.32" right="0.33" top="0.39370078740157494" bottom="0.39370078740157494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2021-02-17T13:43:48Z</cp:lastPrinted>
  <dcterms:created xsi:type="dcterms:W3CDTF">2020-04-02T08:10:37Z</dcterms:created>
  <dcterms:modified xsi:type="dcterms:W3CDTF">2021-02-17T13:44:51Z</dcterms:modified>
</cp:coreProperties>
</file>