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Виконком\9 місяців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1" l="1"/>
  <c r="D123" i="1" l="1"/>
  <c r="D124" i="1"/>
  <c r="D119" i="1"/>
  <c r="D120" i="1"/>
  <c r="F73" i="1"/>
  <c r="F72" i="1" s="1"/>
  <c r="G68" i="1"/>
  <c r="F68" i="1"/>
  <c r="F69" i="1"/>
  <c r="D72" i="1"/>
  <c r="D73" i="1"/>
  <c r="D68" i="1"/>
  <c r="D69" i="1"/>
  <c r="C90" i="1"/>
  <c r="C108" i="1" l="1"/>
  <c r="C100" i="1"/>
  <c r="C114" i="1"/>
  <c r="C112" i="1"/>
  <c r="C105" i="1"/>
  <c r="C15" i="1" l="1"/>
  <c r="E100" i="1" l="1"/>
  <c r="F100" i="1"/>
  <c r="D100" i="1"/>
  <c r="D95" i="1"/>
  <c r="D81" i="1"/>
  <c r="D77" i="1"/>
  <c r="E95" i="1"/>
  <c r="F95" i="1"/>
  <c r="G99" i="1"/>
  <c r="H99" i="1"/>
  <c r="I99" i="1"/>
  <c r="E81" i="1"/>
  <c r="F81" i="1"/>
  <c r="E90" i="1"/>
  <c r="F90" i="1"/>
  <c r="D90" i="1"/>
  <c r="G94" i="1"/>
  <c r="H94" i="1"/>
  <c r="G86" i="1"/>
  <c r="H86" i="1"/>
  <c r="G84" i="1"/>
  <c r="H84" i="1"/>
  <c r="G107" i="1" l="1"/>
  <c r="H107" i="1"/>
  <c r="I107" i="1"/>
  <c r="G106" i="1"/>
  <c r="H106" i="1"/>
  <c r="I106" i="1"/>
  <c r="E13" i="1" l="1"/>
  <c r="F13" i="1"/>
  <c r="D13" i="1"/>
  <c r="G17" i="1" l="1"/>
  <c r="H17" i="1"/>
  <c r="J110" i="1" l="1"/>
  <c r="J111" i="1"/>
  <c r="I109" i="1"/>
  <c r="I110" i="1"/>
  <c r="H109" i="1"/>
  <c r="G109" i="1"/>
  <c r="J103" i="1"/>
  <c r="J105" i="1"/>
  <c r="I96" i="1"/>
  <c r="H96" i="1"/>
  <c r="G96" i="1"/>
  <c r="I103" i="1"/>
  <c r="E108" i="1"/>
  <c r="F108" i="1"/>
  <c r="D108" i="1"/>
  <c r="C81" i="1" l="1"/>
  <c r="E77" i="1"/>
  <c r="F77" i="1"/>
  <c r="C77" i="1"/>
  <c r="C59" i="1" l="1"/>
  <c r="E59" i="1"/>
  <c r="F59" i="1"/>
  <c r="G63" i="1"/>
  <c r="H63" i="1"/>
  <c r="G61" i="1"/>
  <c r="H61" i="1"/>
  <c r="D59" i="1"/>
  <c r="G75" i="1" l="1"/>
  <c r="G74" i="1"/>
  <c r="G73" i="1"/>
  <c r="G71" i="1"/>
  <c r="G70" i="1"/>
  <c r="G69" i="1"/>
  <c r="G77" i="1"/>
  <c r="G121" i="1"/>
  <c r="G122" i="1"/>
  <c r="G125" i="1"/>
  <c r="G126" i="1"/>
  <c r="F120" i="1"/>
  <c r="F119" i="1" s="1"/>
  <c r="G119" i="1" s="1"/>
  <c r="F124" i="1"/>
  <c r="F123" i="1" s="1"/>
  <c r="G123" i="1" s="1"/>
  <c r="H77" i="1" l="1"/>
  <c r="J77" i="1"/>
  <c r="G124" i="1"/>
  <c r="G120" i="1"/>
  <c r="G72" i="1"/>
  <c r="I77" i="1"/>
  <c r="I116" i="1" l="1"/>
  <c r="I117" i="1"/>
  <c r="H116" i="1"/>
  <c r="H117" i="1"/>
  <c r="G116" i="1"/>
  <c r="G117" i="1"/>
  <c r="I66" i="1"/>
  <c r="G66" i="1"/>
  <c r="J78" i="1"/>
  <c r="J82" i="1"/>
  <c r="J83" i="1"/>
  <c r="J85" i="1"/>
  <c r="J88" i="1"/>
  <c r="J89" i="1"/>
  <c r="J91" i="1"/>
  <c r="J92" i="1"/>
  <c r="J93" i="1"/>
  <c r="J97" i="1"/>
  <c r="I78" i="1"/>
  <c r="I79" i="1"/>
  <c r="I82" i="1"/>
  <c r="I83" i="1"/>
  <c r="I85" i="1"/>
  <c r="I88" i="1"/>
  <c r="I89" i="1"/>
  <c r="I91" i="1"/>
  <c r="I92" i="1"/>
  <c r="I93" i="1"/>
  <c r="I97" i="1"/>
  <c r="I98" i="1"/>
  <c r="I101" i="1"/>
  <c r="I102" i="1"/>
  <c r="I105" i="1"/>
  <c r="I111" i="1"/>
  <c r="H79" i="1"/>
  <c r="H82" i="1"/>
  <c r="H83" i="1"/>
  <c r="H85" i="1"/>
  <c r="H88" i="1"/>
  <c r="H89" i="1"/>
  <c r="H91" i="1"/>
  <c r="H92" i="1"/>
  <c r="H93" i="1"/>
  <c r="H97" i="1"/>
  <c r="H98" i="1"/>
  <c r="H101" i="1"/>
  <c r="H102" i="1"/>
  <c r="H105" i="1"/>
  <c r="H110" i="1"/>
  <c r="H111" i="1"/>
  <c r="G78" i="1"/>
  <c r="G79" i="1"/>
  <c r="G82" i="1"/>
  <c r="G83" i="1"/>
  <c r="G85" i="1"/>
  <c r="G88" i="1"/>
  <c r="G89" i="1"/>
  <c r="G91" i="1"/>
  <c r="G92" i="1"/>
  <c r="G93" i="1"/>
  <c r="G97" i="1"/>
  <c r="G98" i="1"/>
  <c r="G101" i="1"/>
  <c r="G102" i="1"/>
  <c r="G105" i="1"/>
  <c r="G110" i="1"/>
  <c r="G111" i="1"/>
  <c r="C95" i="1"/>
  <c r="D87" i="1"/>
  <c r="E87" i="1"/>
  <c r="F87" i="1"/>
  <c r="C87" i="1"/>
  <c r="J50" i="1"/>
  <c r="I50" i="1"/>
  <c r="J14" i="1"/>
  <c r="J15" i="1"/>
  <c r="J16" i="1"/>
  <c r="J19" i="1"/>
  <c r="J20" i="1"/>
  <c r="J21" i="1"/>
  <c r="J22" i="1"/>
  <c r="J23" i="1"/>
  <c r="J24" i="1"/>
  <c r="J25" i="1"/>
  <c r="J26" i="1"/>
  <c r="J28" i="1"/>
  <c r="J29" i="1"/>
  <c r="J30" i="1"/>
  <c r="J32" i="1"/>
  <c r="J33" i="1"/>
  <c r="J34" i="1"/>
  <c r="J35" i="1"/>
  <c r="J36" i="1"/>
  <c r="J38" i="1"/>
  <c r="J39" i="1"/>
  <c r="J40" i="1"/>
  <c r="J43" i="1"/>
  <c r="J44" i="1"/>
  <c r="J46" i="1"/>
  <c r="J51" i="1"/>
  <c r="J52" i="1"/>
  <c r="J54" i="1"/>
  <c r="J57" i="1"/>
  <c r="J60" i="1"/>
  <c r="J62" i="1"/>
  <c r="I14" i="1"/>
  <c r="I15" i="1"/>
  <c r="I16" i="1"/>
  <c r="I19" i="1"/>
  <c r="I20" i="1"/>
  <c r="I21" i="1"/>
  <c r="I22" i="1"/>
  <c r="I23" i="1"/>
  <c r="I24" i="1"/>
  <c r="I25" i="1"/>
  <c r="I26" i="1"/>
  <c r="I28" i="1"/>
  <c r="I29" i="1"/>
  <c r="I30" i="1"/>
  <c r="I32" i="1"/>
  <c r="I33" i="1"/>
  <c r="I34" i="1"/>
  <c r="I35" i="1"/>
  <c r="I36" i="1"/>
  <c r="I38" i="1"/>
  <c r="I39" i="1"/>
  <c r="I40" i="1"/>
  <c r="I42" i="1"/>
  <c r="I43" i="1"/>
  <c r="I44" i="1"/>
  <c r="I45" i="1"/>
  <c r="I46" i="1"/>
  <c r="I47" i="1"/>
  <c r="I49" i="1"/>
  <c r="I51" i="1"/>
  <c r="I52" i="1"/>
  <c r="I53" i="1"/>
  <c r="I54" i="1"/>
  <c r="I56" i="1"/>
  <c r="I57" i="1"/>
  <c r="I58" i="1"/>
  <c r="I60" i="1"/>
  <c r="I62" i="1"/>
  <c r="H14" i="1"/>
  <c r="H15" i="1"/>
  <c r="H16" i="1"/>
  <c r="H19" i="1"/>
  <c r="H20" i="1"/>
  <c r="H21" i="1"/>
  <c r="H22" i="1"/>
  <c r="H23" i="1"/>
  <c r="H24" i="1"/>
  <c r="H25" i="1"/>
  <c r="H26" i="1"/>
  <c r="H28" i="1"/>
  <c r="H29" i="1"/>
  <c r="H30" i="1"/>
  <c r="H32" i="1"/>
  <c r="H33" i="1"/>
  <c r="H34" i="1"/>
  <c r="H35" i="1"/>
  <c r="H36" i="1"/>
  <c r="H38" i="1"/>
  <c r="H39" i="1"/>
  <c r="H40" i="1"/>
  <c r="H42" i="1"/>
  <c r="H43" i="1"/>
  <c r="H44" i="1"/>
  <c r="H45" i="1"/>
  <c r="H46" i="1"/>
  <c r="H47" i="1"/>
  <c r="H49" i="1"/>
  <c r="H51" i="1"/>
  <c r="H52" i="1"/>
  <c r="H53" i="1"/>
  <c r="H54" i="1"/>
  <c r="H56" i="1"/>
  <c r="H57" i="1"/>
  <c r="H60" i="1"/>
  <c r="H62" i="1"/>
  <c r="G14" i="1"/>
  <c r="G15" i="1"/>
  <c r="G16" i="1"/>
  <c r="G19" i="1"/>
  <c r="G20" i="1"/>
  <c r="G21" i="1"/>
  <c r="G22" i="1"/>
  <c r="G23" i="1"/>
  <c r="G24" i="1"/>
  <c r="G25" i="1"/>
  <c r="G26" i="1"/>
  <c r="G28" i="1"/>
  <c r="G29" i="1"/>
  <c r="G30" i="1"/>
  <c r="G32" i="1"/>
  <c r="G33" i="1"/>
  <c r="G34" i="1"/>
  <c r="G35" i="1"/>
  <c r="G36" i="1"/>
  <c r="G38" i="1"/>
  <c r="G39" i="1"/>
  <c r="G40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60" i="1"/>
  <c r="G62" i="1"/>
  <c r="D55" i="1"/>
  <c r="E55" i="1"/>
  <c r="F55" i="1"/>
  <c r="C55" i="1"/>
  <c r="D48" i="1"/>
  <c r="E48" i="1"/>
  <c r="F48" i="1"/>
  <c r="C48" i="1"/>
  <c r="D41" i="1"/>
  <c r="E41" i="1"/>
  <c r="F41" i="1"/>
  <c r="C41" i="1"/>
  <c r="D37" i="1"/>
  <c r="E37" i="1"/>
  <c r="F37" i="1"/>
  <c r="C37" i="1"/>
  <c r="D31" i="1"/>
  <c r="E31" i="1"/>
  <c r="F31" i="1"/>
  <c r="C31" i="1"/>
  <c r="D27" i="1"/>
  <c r="E27" i="1"/>
  <c r="F27" i="1"/>
  <c r="C27" i="1"/>
  <c r="D18" i="1"/>
  <c r="E18" i="1"/>
  <c r="F18" i="1"/>
  <c r="C18" i="1"/>
  <c r="C13" i="1"/>
  <c r="E114" i="1" l="1"/>
  <c r="D114" i="1"/>
  <c r="E64" i="1"/>
  <c r="G59" i="1"/>
  <c r="D64" i="1"/>
  <c r="J13" i="1"/>
  <c r="I18" i="1"/>
  <c r="J27" i="1"/>
  <c r="J31" i="1"/>
  <c r="J37" i="1"/>
  <c r="J41" i="1"/>
  <c r="H48" i="1"/>
  <c r="H55" i="1"/>
  <c r="G55" i="1"/>
  <c r="G48" i="1"/>
  <c r="G18" i="1"/>
  <c r="F64" i="1"/>
  <c r="J18" i="1"/>
  <c r="I27" i="1"/>
  <c r="H27" i="1"/>
  <c r="I31" i="1"/>
  <c r="H31" i="1"/>
  <c r="I37" i="1"/>
  <c r="H37" i="1"/>
  <c r="I41" i="1"/>
  <c r="H41" i="1"/>
  <c r="I48" i="1"/>
  <c r="J55" i="1"/>
  <c r="J59" i="1"/>
  <c r="H59" i="1"/>
  <c r="G13" i="1"/>
  <c r="J81" i="1"/>
  <c r="J87" i="1"/>
  <c r="J90" i="1"/>
  <c r="J95" i="1"/>
  <c r="J100" i="1"/>
  <c r="I108" i="1"/>
  <c r="H13" i="1"/>
  <c r="I59" i="1"/>
  <c r="I55" i="1"/>
  <c r="G108" i="1"/>
  <c r="G100" i="1"/>
  <c r="G87" i="1"/>
  <c r="G81" i="1"/>
  <c r="H108" i="1"/>
  <c r="H100" i="1"/>
  <c r="H87" i="1"/>
  <c r="H81" i="1"/>
  <c r="I100" i="1"/>
  <c r="I87" i="1"/>
  <c r="I81" i="1"/>
  <c r="F114" i="1"/>
  <c r="J114" i="1" s="1"/>
  <c r="G41" i="1"/>
  <c r="G37" i="1"/>
  <c r="G31" i="1"/>
  <c r="G27" i="1"/>
  <c r="H18" i="1"/>
  <c r="I13" i="1"/>
  <c r="G95" i="1"/>
  <c r="G90" i="1"/>
  <c r="H95" i="1"/>
  <c r="H90" i="1"/>
  <c r="I95" i="1"/>
  <c r="I90" i="1"/>
  <c r="J48" i="1"/>
  <c r="C64" i="1"/>
  <c r="H64" i="1" l="1"/>
  <c r="G64" i="1"/>
  <c r="I64" i="1"/>
  <c r="J64" i="1"/>
  <c r="H114" i="1"/>
  <c r="I114" i="1"/>
  <c r="G114" i="1"/>
</calcChain>
</file>

<file path=xl/sharedStrings.xml><?xml version="1.0" encoding="utf-8"?>
<sst xmlns="http://schemas.openxmlformats.org/spreadsheetml/2006/main" count="196" uniqueCount="141">
  <si>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</si>
  <si>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</si>
  <si>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</si>
  <si>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</si>
  <si>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</si>
  <si>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</si>
  <si>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</si>
  <si>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</si>
  <si>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</si>
  <si>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</si>
  <si>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</si>
  <si>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</si>
  <si>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</si>
  <si>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</si>
  <si>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</si>
  <si>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</si>
  <si>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</si>
  <si>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</si>
  <si>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</si>
  <si>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</si>
  <si>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</si>
  <si>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</si>
  <si>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</si>
  <si>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</si>
  <si>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</si>
  <si>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</si>
  <si>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</si>
  <si>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</si>
  <si>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</si>
  <si>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</si>
  <si>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</si>
  <si>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</si>
  <si>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</si>
  <si>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</si>
  <si>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</si>
  <si>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</si>
  <si>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</si>
  <si>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</si>
  <si>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</si>
  <si>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</si>
  <si>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</si>
  <si>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</si>
  <si>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</si>
  <si>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</si>
  <si>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</si>
  <si>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</si>
  <si>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</si>
  <si>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</si>
  <si>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</si>
  <si>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</si>
  <si>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</si>
  <si>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</si>
  <si>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</si>
  <si>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</si>
  <si>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</si>
  <si>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</si>
  <si>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</si>
  <si>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</si>
  <si>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</si>
  <si>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</si>
  <si>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</si>
  <si>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</si>
  <si>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</si>
  <si>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</si>
  <si>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</si>
  <si>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</si>
  <si>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</si>
  <si>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</si>
  <si>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</si>
  <si>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</si>
  <si>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</si>
  <si>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</si>
  <si>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</si>
  <si>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</si>
  <si>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</si>
  <si>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</si>
  <si>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</si>
  <si>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</si>
  <si>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</si>
  <si>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</si>
  <si>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Бюджет на 2020 рік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</si>
  <si>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</si>
  <si>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</si>
  <si>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</si>
  <si>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</si>
  <si>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</si>
  <si>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</si>
  <si>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</si>
  <si>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</si>
  <si>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</si>
  <si>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</si>
  <si>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</si>
  <si>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</si>
  <si>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</si>
  <si>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</si>
  <si>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</si>
  <si>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</si>
  <si>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</si>
  <si>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</si>
  <si>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</si>
  <si>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</si>
  <si>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</si>
  <si>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</si>
  <si>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</si>
  <si>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</si>
  <si>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</si>
  <si>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</si>
  <si>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</si>
  <si>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</si>
  <si>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</si>
  <si>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</si>
  <si>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</si>
  <si>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</si>
  <si>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</si>
  <si>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</si>
  <si>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</si>
  <si>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</si>
  <si>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</si>
  <si>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</si>
  <si>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</si>
  <si>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</si>
  <si>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</si>
  <si>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</si>
  <si>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</si>
  <si>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</si>
  <si>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Забезпечення діяльності водопровідно-каналізаційного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</si>
  <si>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</si>
  <si>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</si>
  <si>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</si>
  <si>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Виконано за 9 місяців 2019 року</t>
  </si>
  <si>
    <t>Бюджет на  9 місяців 2020 року з урахуванням змін</t>
  </si>
  <si>
    <t>Виконано за 9 місяців 2020 року</t>
  </si>
  <si>
    <t>До звітних даних за 9 місяців 2019 року</t>
  </si>
  <si>
    <t>Звіт про виконання бюджету Менської ОТГ за 9 місяців 2020 року</t>
  </si>
  <si>
    <t>0191</t>
  </si>
  <si>
    <t>Проведення місцевих виборів</t>
  </si>
  <si>
    <t>Проектні, будівельно-ремонтні роботи, придбання житла та приміщень для розвитку сімейних та інших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</si>
  <si>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</si>
  <si>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Виконання заходів в рамках реалізації програми "Спроможна школа для кращих результатів"</t>
  </si>
  <si>
    <t>Виконання інвестиційних проектів в рамках формування інфраструктури об'єднаних територіальних громад</t>
  </si>
  <si>
    <t xml:space="preserve">"Додаток №2 до проєкту рішення виконавчого комітету Менської міської ради 2020 року
"Про виконання бюджету Менської міської об’єднаної територіальної громади за 9 місяців 2020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</si>
</sst>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5" borderId="0" xfId="0" applyFill="1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5" borderId="0" xfId="0" applyFont="1" applyFill="1"/>
    <xf numFmtId="2" fontId="0" fillId="0" borderId="0" xfId="0" applyNumberFormat="1"/>
    <xf numFmtId="164" fontId="5" fillId="6" borderId="6" xfId="0" applyNumberFormat="1" applyFont="1" applyFill="1" applyBorder="1" applyAlignment="1">
      <alignment vertical="center" wrapText="1"/>
    </xf>
    <xf numFmtId="164" fontId="6" fillId="5" borderId="6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2" fontId="7" fillId="2" borderId="6" xfId="0" applyNumberFormat="1" applyFont="1" applyFill="1" applyBorder="1"/>
    <xf numFmtId="0" fontId="7" fillId="0" borderId="4" xfId="0" quotePrefix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2" xfId="0" quotePrefix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49" fontId="7" fillId="0" borderId="18" xfId="0" quotePrefix="1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165" fontId="7" fillId="0" borderId="18" xfId="0" applyNumberFormat="1" applyFont="1" applyBorder="1" applyAlignment="1">
      <alignment horizontal="right" vertical="center" wrapText="1"/>
    </xf>
    <xf numFmtId="2" fontId="7" fillId="0" borderId="18" xfId="0" applyNumberFormat="1" applyFont="1" applyBorder="1" applyAlignment="1">
      <alignment horizontal="right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0" borderId="3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7" fillId="0" borderId="18" xfId="0" quotePrefix="1" applyFont="1" applyBorder="1" applyAlignment="1">
      <alignment horizontal="left" vertical="center" wrapText="1"/>
    </xf>
    <xf numFmtId="0" fontId="5" fillId="6" borderId="5" xfId="0" quotePrefix="1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165" fontId="5" fillId="6" borderId="6" xfId="0" applyNumberFormat="1" applyFont="1" applyFill="1" applyBorder="1" applyAlignment="1">
      <alignment horizontal="right" vertical="center" wrapText="1"/>
    </xf>
    <xf numFmtId="2" fontId="5" fillId="6" borderId="6" xfId="0" applyNumberFormat="1" applyFont="1" applyFill="1" applyBorder="1" applyAlignment="1">
      <alignment horizontal="right" vertical="center" wrapText="1"/>
    </xf>
    <xf numFmtId="165" fontId="5" fillId="6" borderId="7" xfId="0" applyNumberFormat="1" applyFont="1" applyFill="1" applyBorder="1" applyAlignment="1">
      <alignment horizontal="right" vertical="center" wrapText="1"/>
    </xf>
    <xf numFmtId="0" fontId="6" fillId="3" borderId="5" xfId="0" quotePrefix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vertical="center" wrapText="1"/>
    </xf>
    <xf numFmtId="165" fontId="6" fillId="3" borderId="6" xfId="0" applyNumberFormat="1" applyFont="1" applyFill="1" applyBorder="1" applyAlignment="1">
      <alignment horizontal="right" vertical="center" wrapText="1"/>
    </xf>
    <xf numFmtId="2" fontId="6" fillId="3" borderId="6" xfId="0" applyNumberFormat="1" applyFont="1" applyFill="1" applyBorder="1" applyAlignment="1">
      <alignment horizontal="right" vertical="center" wrapText="1"/>
    </xf>
    <xf numFmtId="165" fontId="6" fillId="3" borderId="7" xfId="0" applyNumberFormat="1" applyFont="1" applyFill="1" applyBorder="1" applyAlignment="1">
      <alignment horizontal="right" vertical="center" wrapText="1"/>
    </xf>
    <xf numFmtId="0" fontId="6" fillId="5" borderId="5" xfId="0" quotePrefix="1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165" fontId="6" fillId="5" borderId="6" xfId="0" applyNumberFormat="1" applyFont="1" applyFill="1" applyBorder="1" applyAlignment="1">
      <alignment horizontal="right" vertical="center" wrapText="1"/>
    </xf>
    <xf numFmtId="2" fontId="6" fillId="5" borderId="6" xfId="0" applyNumberFormat="1" applyFont="1" applyFill="1" applyBorder="1" applyAlignment="1">
      <alignment horizontal="right" vertical="center" wrapText="1"/>
    </xf>
    <xf numFmtId="165" fontId="6" fillId="5" borderId="7" xfId="0" applyNumberFormat="1" applyFont="1" applyFill="1" applyBorder="1" applyAlignment="1">
      <alignment horizontal="right" vertical="center" wrapText="1"/>
    </xf>
    <xf numFmtId="0" fontId="6" fillId="7" borderId="11" xfId="0" quotePrefix="1" applyFont="1" applyFill="1" applyBorder="1" applyAlignment="1">
      <alignment vertical="center" wrapText="1"/>
    </xf>
    <xf numFmtId="0" fontId="6" fillId="7" borderId="12" xfId="0" quotePrefix="1" applyFont="1" applyFill="1" applyBorder="1" applyAlignment="1">
      <alignment vertical="center" wrapText="1"/>
    </xf>
    <xf numFmtId="0" fontId="6" fillId="7" borderId="6" xfId="0" quotePrefix="1" applyFont="1" applyFill="1" applyBorder="1" applyAlignment="1">
      <alignment vertical="center" wrapText="1"/>
    </xf>
    <xf numFmtId="164" fontId="6" fillId="7" borderId="6" xfId="0" applyNumberFormat="1" applyFont="1" applyFill="1" applyBorder="1" applyAlignment="1">
      <alignment vertical="center" wrapText="1"/>
    </xf>
    <xf numFmtId="165" fontId="6" fillId="7" borderId="6" xfId="0" applyNumberFormat="1" applyFont="1" applyFill="1" applyBorder="1" applyAlignment="1">
      <alignment horizontal="right" vertical="center" wrapText="1"/>
    </xf>
    <xf numFmtId="2" fontId="6" fillId="7" borderId="6" xfId="0" applyNumberFormat="1" applyFont="1" applyFill="1" applyBorder="1" applyAlignment="1">
      <alignment horizontal="right" vertical="center" wrapText="1"/>
    </xf>
    <xf numFmtId="165" fontId="6" fillId="7" borderId="7" xfId="0" applyNumberFormat="1" applyFont="1" applyFill="1" applyBorder="1" applyAlignment="1">
      <alignment horizontal="right" vertical="center"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2" fontId="6" fillId="0" borderId="4" xfId="0" applyNumberFormat="1" applyFont="1" applyBorder="1"/>
    <xf numFmtId="165" fontId="6" fillId="5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165" fontId="6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6" fillId="4" borderId="5" xfId="0" quotePrefix="1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vertical="center" wrapText="1"/>
    </xf>
    <xf numFmtId="165" fontId="6" fillId="4" borderId="6" xfId="0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right" vertical="center" wrapText="1"/>
    </xf>
    <xf numFmtId="165" fontId="6" fillId="4" borderId="7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vertical="center" wrapText="1"/>
    </xf>
    <xf numFmtId="2" fontId="7" fillId="0" borderId="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 wrapText="1"/>
    </xf>
    <xf numFmtId="2" fontId="6" fillId="5" borderId="4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right" vertical="center" wrapText="1"/>
    </xf>
    <xf numFmtId="49" fontId="7" fillId="0" borderId="1" xfId="0" quotePrefix="1" applyNumberFormat="1" applyFont="1" applyBorder="1" applyAlignment="1">
      <alignment vertical="center" wrapText="1"/>
    </xf>
    <xf numFmtId="2" fontId="7" fillId="0" borderId="3" xfId="0" applyNumberFormat="1" applyFont="1" applyBorder="1"/>
    <xf numFmtId="2" fontId="7" fillId="0" borderId="3" xfId="0" applyNumberFormat="1" applyFont="1" applyBorder="1" applyAlignment="1">
      <alignment vertical="center" wrapText="1"/>
    </xf>
    <xf numFmtId="165" fontId="6" fillId="5" borderId="3" xfId="0" applyNumberFormat="1" applyFont="1" applyFill="1" applyBorder="1" applyAlignment="1">
      <alignment horizontal="right" vertical="center" wrapText="1"/>
    </xf>
    <xf numFmtId="2" fontId="6" fillId="5" borderId="3" xfId="0" applyNumberFormat="1" applyFont="1" applyFill="1" applyBorder="1" applyAlignment="1">
      <alignment horizontal="right" vertical="center" wrapText="1"/>
    </xf>
    <xf numFmtId="165" fontId="6" fillId="5" borderId="18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/>
    <xf numFmtId="0" fontId="7" fillId="0" borderId="2" xfId="0" quotePrefix="1" applyFont="1" applyBorder="1" applyAlignment="1">
      <alignment horizontal="left" vertical="center" wrapText="1"/>
    </xf>
    <xf numFmtId="2" fontId="7" fillId="0" borderId="2" xfId="0" applyNumberFormat="1" applyFont="1" applyBorder="1"/>
    <xf numFmtId="2" fontId="7" fillId="0" borderId="2" xfId="0" applyNumberFormat="1" applyFont="1" applyBorder="1" applyAlignment="1">
      <alignment vertical="center" wrapText="1"/>
    </xf>
    <xf numFmtId="165" fontId="6" fillId="5" borderId="2" xfId="0" applyNumberFormat="1" applyFont="1" applyFill="1" applyBorder="1" applyAlignment="1">
      <alignment horizontal="right" vertical="center" wrapText="1"/>
    </xf>
    <xf numFmtId="2" fontId="6" fillId="5" borderId="2" xfId="0" applyNumberFormat="1" applyFont="1" applyFill="1" applyBorder="1" applyAlignment="1">
      <alignment horizontal="right" vertical="center" wrapText="1"/>
    </xf>
    <xf numFmtId="2" fontId="7" fillId="0" borderId="18" xfId="0" applyNumberFormat="1" applyFont="1" applyBorder="1"/>
    <xf numFmtId="2" fontId="7" fillId="0" borderId="18" xfId="0" applyNumberFormat="1" applyFont="1" applyBorder="1" applyAlignment="1">
      <alignment vertical="center" wrapText="1"/>
    </xf>
    <xf numFmtId="2" fontId="6" fillId="5" borderId="18" xfId="0" applyNumberFormat="1" applyFont="1" applyFill="1" applyBorder="1" applyAlignment="1">
      <alignment horizontal="right" vertical="center" wrapText="1"/>
    </xf>
    <xf numFmtId="0" fontId="7" fillId="5" borderId="9" xfId="0" quotePrefix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2" fontId="7" fillId="5" borderId="3" xfId="0" applyNumberFormat="1" applyFont="1" applyFill="1" applyBorder="1"/>
    <xf numFmtId="165" fontId="7" fillId="5" borderId="15" xfId="0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7" fillId="5" borderId="2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2" fontId="6" fillId="2" borderId="6" xfId="0" applyNumberFormat="1" applyFont="1" applyFill="1" applyBorder="1"/>
    <xf numFmtId="0" fontId="7" fillId="0" borderId="6" xfId="0" quotePrefix="1" applyFont="1" applyBorder="1" applyAlignment="1">
      <alignment horizontal="left" vertical="center" wrapText="1"/>
    </xf>
    <xf numFmtId="165" fontId="7" fillId="5" borderId="6" xfId="0" applyNumberFormat="1" applyFont="1" applyFill="1" applyBorder="1" applyAlignment="1">
      <alignment horizontal="right" vertical="center" wrapText="1"/>
    </xf>
    <xf numFmtId="0" fontId="5" fillId="4" borderId="5" xfId="0" quotePrefix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2" fontId="5" fillId="4" borderId="6" xfId="0" applyNumberFormat="1" applyFont="1" applyFill="1" applyBorder="1"/>
    <xf numFmtId="165" fontId="5" fillId="4" borderId="6" xfId="0" applyNumberFormat="1" applyFont="1" applyFill="1" applyBorder="1" applyAlignment="1">
      <alignment horizontal="right" vertical="center" wrapText="1"/>
    </xf>
    <xf numFmtId="2" fontId="5" fillId="4" borderId="6" xfId="0" applyNumberFormat="1" applyFont="1" applyFill="1" applyBorder="1" applyAlignment="1">
      <alignment horizontal="right" vertical="center" wrapText="1"/>
    </xf>
    <xf numFmtId="165" fontId="5" fillId="4" borderId="7" xfId="0" applyNumberFormat="1" applyFont="1" applyFill="1" applyBorder="1" applyAlignment="1">
      <alignment horizontal="right" vertical="center" wrapText="1"/>
    </xf>
    <xf numFmtId="0" fontId="6" fillId="5" borderId="17" xfId="0" quotePrefix="1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164" fontId="6" fillId="5" borderId="15" xfId="0" applyNumberFormat="1" applyFont="1" applyFill="1" applyBorder="1" applyAlignment="1">
      <alignment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2" fontId="6" fillId="5" borderId="15" xfId="0" applyNumberFormat="1" applyFont="1" applyFill="1" applyBorder="1" applyAlignment="1">
      <alignment horizontal="right" vertical="center" wrapText="1"/>
    </xf>
    <xf numFmtId="165" fontId="6" fillId="5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workbookViewId="0">
      <pane ySplit="10" topLeftCell="A59" activePane="bottomLeft" state="frozen"/>
      <selection pane="bottomLeft" activeCell="E5" sqref="E5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144" t="s">
        <v>140</v>
      </c>
      <c r="H1" s="145"/>
      <c r="I1" s="145"/>
      <c r="J1" s="145"/>
    </row>
    <row r="2" spans="1:11" x14ac:dyDescent="0.2">
      <c r="G2" s="145"/>
      <c r="H2" s="145"/>
      <c r="I2" s="145"/>
      <c r="J2" s="145"/>
    </row>
    <row r="3" spans="1:11" x14ac:dyDescent="0.2">
      <c r="G3" s="145"/>
      <c r="H3" s="145"/>
      <c r="I3" s="145"/>
      <c r="J3" s="145"/>
    </row>
    <row r="4" spans="1:11" x14ac:dyDescent="0.2">
      <c r="G4" s="145"/>
      <c r="H4" s="145"/>
      <c r="I4" s="145"/>
      <c r="J4" s="145"/>
    </row>
    <row r="6" spans="1:11" ht="22.5" x14ac:dyDescent="0.3">
      <c r="A6" s="146" t="s">
        <v>133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8.75" x14ac:dyDescent="0.3">
      <c r="A7" s="154" t="s">
        <v>102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13.5" thickBot="1" x14ac:dyDescent="0.25">
      <c r="J8" s="1" t="s">
        <v>1</v>
      </c>
    </row>
    <row r="9" spans="1:11" ht="30" customHeight="1" x14ac:dyDescent="0.2">
      <c r="A9" s="151" t="s">
        <v>2</v>
      </c>
      <c r="B9" s="149" t="s">
        <v>100</v>
      </c>
      <c r="C9" s="147" t="s">
        <v>129</v>
      </c>
      <c r="D9" s="147" t="s">
        <v>80</v>
      </c>
      <c r="E9" s="147" t="s">
        <v>130</v>
      </c>
      <c r="F9" s="147" t="s">
        <v>131</v>
      </c>
      <c r="G9" s="147" t="s">
        <v>81</v>
      </c>
      <c r="H9" s="147"/>
      <c r="I9" s="147" t="s">
        <v>132</v>
      </c>
      <c r="J9" s="153"/>
    </row>
    <row r="10" spans="1:11" s="2" customFormat="1" ht="43.5" customHeight="1" thickBot="1" x14ac:dyDescent="0.25">
      <c r="A10" s="152"/>
      <c r="B10" s="150"/>
      <c r="C10" s="148"/>
      <c r="D10" s="148"/>
      <c r="E10" s="148"/>
      <c r="F10" s="148"/>
      <c r="G10" s="14" t="s">
        <v>82</v>
      </c>
      <c r="H10" s="14" t="s">
        <v>83</v>
      </c>
      <c r="I10" s="14" t="s">
        <v>84</v>
      </c>
      <c r="J10" s="15" t="s">
        <v>85</v>
      </c>
    </row>
    <row r="11" spans="1:11" s="2" customFormat="1" ht="15.75" customHeight="1" thickBot="1" x14ac:dyDescent="0.25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 t="s">
        <v>86</v>
      </c>
      <c r="H11" s="17" t="s">
        <v>87</v>
      </c>
      <c r="I11" s="17" t="s">
        <v>88</v>
      </c>
      <c r="J11" s="18" t="s">
        <v>89</v>
      </c>
    </row>
    <row r="12" spans="1:11" s="2" customFormat="1" ht="24" customHeight="1" thickBot="1" x14ac:dyDescent="0.25">
      <c r="A12" s="4"/>
      <c r="B12" s="4" t="s">
        <v>0</v>
      </c>
      <c r="C12" s="4"/>
      <c r="D12" s="4"/>
      <c r="E12" s="4"/>
      <c r="F12" s="4"/>
      <c r="G12" s="4"/>
      <c r="H12" s="4"/>
      <c r="I12" s="4"/>
      <c r="J12" s="4"/>
    </row>
    <row r="13" spans="1:11" s="2" customFormat="1" ht="15.75" customHeight="1" thickBot="1" x14ac:dyDescent="0.25">
      <c r="A13" s="5" t="s">
        <v>90</v>
      </c>
      <c r="B13" s="6" t="s">
        <v>91</v>
      </c>
      <c r="C13" s="7">
        <f>C14+C15+C16</f>
        <v>12252837.560000001</v>
      </c>
      <c r="D13" s="7">
        <f>D14+D15+D16+D17</f>
        <v>18560900</v>
      </c>
      <c r="E13" s="7">
        <f t="shared" ref="E13:F13" si="0">E14+E15+E16+E17</f>
        <v>15300955</v>
      </c>
      <c r="F13" s="7">
        <f t="shared" si="0"/>
        <v>13151427.07</v>
      </c>
      <c r="G13" s="8">
        <f>F13/D13*100</f>
        <v>70.855546175023846</v>
      </c>
      <c r="H13" s="8">
        <f>F13/E13*100</f>
        <v>85.951674715728529</v>
      </c>
      <c r="I13" s="9">
        <f>F13-C13</f>
        <v>898589.50999999978</v>
      </c>
      <c r="J13" s="10">
        <f>F13/C13*100</f>
        <v>107.33372580514322</v>
      </c>
    </row>
    <row r="14" spans="1:11" ht="51" x14ac:dyDescent="0.2">
      <c r="A14" s="25" t="s">
        <v>3</v>
      </c>
      <c r="B14" s="26" t="s">
        <v>4</v>
      </c>
      <c r="C14" s="27">
        <v>10162929.25</v>
      </c>
      <c r="D14" s="27">
        <v>14243400</v>
      </c>
      <c r="E14" s="27">
        <v>12480305</v>
      </c>
      <c r="F14" s="27">
        <v>11059573.91</v>
      </c>
      <c r="G14" s="28">
        <f t="shared" ref="G14:G97" si="1">F14/D14*100</f>
        <v>77.647007807124709</v>
      </c>
      <c r="H14" s="28">
        <f t="shared" ref="H14:H97" si="2">F14/E14*100</f>
        <v>88.616214988335614</v>
      </c>
      <c r="I14" s="29">
        <f t="shared" ref="I14:I97" si="3">F14-C14</f>
        <v>896644.66000000015</v>
      </c>
      <c r="J14" s="28">
        <f t="shared" ref="J14:J97" si="4">F14/C14*100</f>
        <v>108.82269902646425</v>
      </c>
    </row>
    <row r="15" spans="1:11" ht="38.25" x14ac:dyDescent="0.2">
      <c r="A15" s="30" t="s">
        <v>5</v>
      </c>
      <c r="B15" s="31" t="s">
        <v>6</v>
      </c>
      <c r="C15" s="32">
        <f>501556.25+493097.05+759764.78</f>
        <v>1754418.08</v>
      </c>
      <c r="D15" s="32">
        <v>2511700</v>
      </c>
      <c r="E15" s="32">
        <v>2297050</v>
      </c>
      <c r="F15" s="32">
        <v>1967262.16</v>
      </c>
      <c r="G15" s="33">
        <f t="shared" si="1"/>
        <v>78.323930405701319</v>
      </c>
      <c r="H15" s="33">
        <f t="shared" si="2"/>
        <v>85.64298382708256</v>
      </c>
      <c r="I15" s="34">
        <f t="shared" si="3"/>
        <v>212844.07999999984</v>
      </c>
      <c r="J15" s="33">
        <f t="shared" si="4"/>
        <v>112.13189047846566</v>
      </c>
    </row>
    <row r="16" spans="1:11" x14ac:dyDescent="0.2">
      <c r="A16" s="35" t="s">
        <v>7</v>
      </c>
      <c r="B16" s="36" t="s">
        <v>8</v>
      </c>
      <c r="C16" s="23">
        <v>335490.23</v>
      </c>
      <c r="D16" s="23">
        <v>310000</v>
      </c>
      <c r="E16" s="23">
        <v>270500</v>
      </c>
      <c r="F16" s="23">
        <v>124591</v>
      </c>
      <c r="G16" s="37">
        <f t="shared" si="1"/>
        <v>40.19064516129032</v>
      </c>
      <c r="H16" s="37">
        <f t="shared" si="2"/>
        <v>46.059519408502773</v>
      </c>
      <c r="I16" s="38">
        <f t="shared" si="3"/>
        <v>-210899.22999999998</v>
      </c>
      <c r="J16" s="37">
        <f t="shared" si="4"/>
        <v>37.136997998421592</v>
      </c>
    </row>
    <row r="17" spans="1:10" s="13" customFormat="1" ht="13.5" thickBot="1" x14ac:dyDescent="0.25">
      <c r="A17" s="39" t="s">
        <v>134</v>
      </c>
      <c r="B17" s="40" t="s">
        <v>135</v>
      </c>
      <c r="C17" s="41"/>
      <c r="D17" s="41">
        <v>1495800</v>
      </c>
      <c r="E17" s="41">
        <v>253100</v>
      </c>
      <c r="F17" s="41">
        <v>0</v>
      </c>
      <c r="G17" s="42">
        <f t="shared" si="1"/>
        <v>0</v>
      </c>
      <c r="H17" s="42">
        <f t="shared" si="2"/>
        <v>0</v>
      </c>
      <c r="I17" s="43"/>
      <c r="J17" s="42"/>
    </row>
    <row r="18" spans="1:10" ht="13.5" thickBot="1" x14ac:dyDescent="0.25">
      <c r="A18" s="44">
        <v>1000</v>
      </c>
      <c r="B18" s="45" t="s">
        <v>92</v>
      </c>
      <c r="C18" s="46">
        <f>SUM(C19:C26)</f>
        <v>63047575.579999991</v>
      </c>
      <c r="D18" s="46">
        <f t="shared" ref="D18:F18" si="5">SUM(D19:D26)</f>
        <v>98534616.189999998</v>
      </c>
      <c r="E18" s="46">
        <f t="shared" si="5"/>
        <v>81545600.189999998</v>
      </c>
      <c r="F18" s="46">
        <f t="shared" si="5"/>
        <v>69360563.999999985</v>
      </c>
      <c r="G18" s="47">
        <f t="shared" si="1"/>
        <v>70.392078116237883</v>
      </c>
      <c r="H18" s="47">
        <f t="shared" si="2"/>
        <v>85.057395909026283</v>
      </c>
      <c r="I18" s="48">
        <f t="shared" si="3"/>
        <v>6312988.4199999943</v>
      </c>
      <c r="J18" s="49">
        <f t="shared" si="4"/>
        <v>110.01305500159884</v>
      </c>
    </row>
    <row r="19" spans="1:10" x14ac:dyDescent="0.2">
      <c r="A19" s="25" t="s">
        <v>9</v>
      </c>
      <c r="B19" s="26" t="s">
        <v>10</v>
      </c>
      <c r="C19" s="27">
        <v>12232997.67</v>
      </c>
      <c r="D19" s="27">
        <v>18635800</v>
      </c>
      <c r="E19" s="27">
        <v>16217480</v>
      </c>
      <c r="F19" s="27">
        <v>13429248.029999999</v>
      </c>
      <c r="G19" s="28">
        <f t="shared" si="1"/>
        <v>72.061559095933632</v>
      </c>
      <c r="H19" s="28">
        <f t="shared" si="2"/>
        <v>82.807242740549086</v>
      </c>
      <c r="I19" s="29">
        <f t="shared" si="3"/>
        <v>1196250.3599999994</v>
      </c>
      <c r="J19" s="28">
        <f t="shared" si="4"/>
        <v>109.77888161405984</v>
      </c>
    </row>
    <row r="20" spans="1:10" ht="38.25" x14ac:dyDescent="0.2">
      <c r="A20" s="30" t="s">
        <v>11</v>
      </c>
      <c r="B20" s="31" t="s">
        <v>12</v>
      </c>
      <c r="C20" s="32">
        <v>44305370.149999999</v>
      </c>
      <c r="D20" s="32">
        <v>68963650.189999998</v>
      </c>
      <c r="E20" s="32">
        <v>55657204.189999998</v>
      </c>
      <c r="F20" s="32">
        <v>48044010.82</v>
      </c>
      <c r="G20" s="33">
        <f t="shared" si="1"/>
        <v>69.665701695944421</v>
      </c>
      <c r="H20" s="33">
        <f t="shared" si="2"/>
        <v>86.321279552579696</v>
      </c>
      <c r="I20" s="34">
        <f t="shared" si="3"/>
        <v>3738640.6700000018</v>
      </c>
      <c r="J20" s="33">
        <f t="shared" si="4"/>
        <v>108.43834654206135</v>
      </c>
    </row>
    <row r="21" spans="1:10" ht="25.5" x14ac:dyDescent="0.2">
      <c r="A21" s="30" t="s">
        <v>13</v>
      </c>
      <c r="B21" s="31" t="s">
        <v>14</v>
      </c>
      <c r="C21" s="32">
        <v>2147687.83</v>
      </c>
      <c r="D21" s="32">
        <v>3794205</v>
      </c>
      <c r="E21" s="32">
        <v>3337155</v>
      </c>
      <c r="F21" s="32">
        <v>2315848.83</v>
      </c>
      <c r="G21" s="33">
        <f t="shared" si="1"/>
        <v>61.036470881251802</v>
      </c>
      <c r="H21" s="33">
        <f t="shared" si="2"/>
        <v>69.395902497786295</v>
      </c>
      <c r="I21" s="34">
        <f t="shared" si="3"/>
        <v>168161</v>
      </c>
      <c r="J21" s="33">
        <f t="shared" si="4"/>
        <v>107.8298623129042</v>
      </c>
    </row>
    <row r="22" spans="1:10" x14ac:dyDescent="0.2">
      <c r="A22" s="30" t="s">
        <v>15</v>
      </c>
      <c r="B22" s="31" t="s">
        <v>16</v>
      </c>
      <c r="C22" s="32">
        <v>2350925.8199999998</v>
      </c>
      <c r="D22" s="32">
        <v>3665300</v>
      </c>
      <c r="E22" s="32">
        <v>3236300</v>
      </c>
      <c r="F22" s="32">
        <v>2788631.76</v>
      </c>
      <c r="G22" s="33">
        <f t="shared" si="1"/>
        <v>76.081951272747105</v>
      </c>
      <c r="H22" s="33">
        <f t="shared" si="2"/>
        <v>86.167282390384074</v>
      </c>
      <c r="I22" s="34">
        <f t="shared" si="3"/>
        <v>437705.93999999994</v>
      </c>
      <c r="J22" s="33">
        <f t="shared" si="4"/>
        <v>118.6184496455103</v>
      </c>
    </row>
    <row r="23" spans="1:10" x14ac:dyDescent="0.2">
      <c r="A23" s="30" t="s">
        <v>17</v>
      </c>
      <c r="B23" s="31" t="s">
        <v>18</v>
      </c>
      <c r="C23" s="32">
        <v>398012.29</v>
      </c>
      <c r="D23" s="32">
        <v>604700</v>
      </c>
      <c r="E23" s="32">
        <v>540000</v>
      </c>
      <c r="F23" s="32">
        <v>515093.8</v>
      </c>
      <c r="G23" s="33">
        <f t="shared" si="1"/>
        <v>85.181709938812631</v>
      </c>
      <c r="H23" s="33">
        <f t="shared" si="2"/>
        <v>95.387740740740739</v>
      </c>
      <c r="I23" s="34">
        <f t="shared" si="3"/>
        <v>117081.51000000001</v>
      </c>
      <c r="J23" s="33">
        <f t="shared" si="4"/>
        <v>129.41655645859581</v>
      </c>
    </row>
    <row r="24" spans="1:10" x14ac:dyDescent="0.2">
      <c r="A24" s="30" t="s">
        <v>19</v>
      </c>
      <c r="B24" s="31" t="s">
        <v>20</v>
      </c>
      <c r="C24" s="32">
        <v>1257146.98</v>
      </c>
      <c r="D24" s="32">
        <v>1792200</v>
      </c>
      <c r="E24" s="32">
        <v>1714200</v>
      </c>
      <c r="F24" s="32">
        <v>1640655.71</v>
      </c>
      <c r="G24" s="33">
        <f t="shared" si="1"/>
        <v>91.544231112599036</v>
      </c>
      <c r="H24" s="33">
        <f t="shared" si="2"/>
        <v>95.709701901761761</v>
      </c>
      <c r="I24" s="34">
        <f t="shared" si="3"/>
        <v>383508.73</v>
      </c>
      <c r="J24" s="33">
        <f t="shared" si="4"/>
        <v>130.50627620328055</v>
      </c>
    </row>
    <row r="25" spans="1:10" x14ac:dyDescent="0.2">
      <c r="A25" s="30" t="s">
        <v>21</v>
      </c>
      <c r="B25" s="31" t="s">
        <v>22</v>
      </c>
      <c r="C25" s="32">
        <v>75196.179999999993</v>
      </c>
      <c r="D25" s="32">
        <v>132060</v>
      </c>
      <c r="E25" s="32">
        <v>132060</v>
      </c>
      <c r="F25" s="32">
        <v>37845.07</v>
      </c>
      <c r="G25" s="33">
        <f t="shared" si="1"/>
        <v>28.657481447826743</v>
      </c>
      <c r="H25" s="33">
        <f t="shared" si="2"/>
        <v>28.657481447826743</v>
      </c>
      <c r="I25" s="34">
        <f t="shared" si="3"/>
        <v>-37351.109999999993</v>
      </c>
      <c r="J25" s="33">
        <f t="shared" si="4"/>
        <v>50.328447535499812</v>
      </c>
    </row>
    <row r="26" spans="1:10" ht="13.5" thickBot="1" x14ac:dyDescent="0.25">
      <c r="A26" s="35" t="s">
        <v>23</v>
      </c>
      <c r="B26" s="36" t="s">
        <v>24</v>
      </c>
      <c r="C26" s="23">
        <v>280238.65999999997</v>
      </c>
      <c r="D26" s="23">
        <v>946701</v>
      </c>
      <c r="E26" s="23">
        <v>711201</v>
      </c>
      <c r="F26" s="23">
        <v>589229.98</v>
      </c>
      <c r="G26" s="37">
        <f t="shared" si="1"/>
        <v>62.240346212795806</v>
      </c>
      <c r="H26" s="37">
        <f t="shared" si="2"/>
        <v>82.849993180549518</v>
      </c>
      <c r="I26" s="38">
        <f t="shared" si="3"/>
        <v>308991.32</v>
      </c>
      <c r="J26" s="37">
        <f t="shared" si="4"/>
        <v>210.26006190580557</v>
      </c>
    </row>
    <row r="27" spans="1:10" s="3" customFormat="1" ht="13.5" thickBot="1" x14ac:dyDescent="0.25">
      <c r="A27" s="44">
        <v>3000</v>
      </c>
      <c r="B27" s="45" t="s">
        <v>93</v>
      </c>
      <c r="C27" s="50">
        <f>SUM(C28:C30)</f>
        <v>6133657.6600000001</v>
      </c>
      <c r="D27" s="50">
        <f t="shared" ref="D27:F27" si="6">SUM(D28:D30)</f>
        <v>9130738</v>
      </c>
      <c r="E27" s="50">
        <f t="shared" si="6"/>
        <v>8013498</v>
      </c>
      <c r="F27" s="50">
        <f t="shared" si="6"/>
        <v>6873352.8000000007</v>
      </c>
      <c r="G27" s="47">
        <f t="shared" si="1"/>
        <v>75.277078369787858</v>
      </c>
      <c r="H27" s="47">
        <f t="shared" si="2"/>
        <v>85.772190870952997</v>
      </c>
      <c r="I27" s="48">
        <f t="shared" si="3"/>
        <v>739695.1400000006</v>
      </c>
      <c r="J27" s="49">
        <f t="shared" si="4"/>
        <v>112.05960914355954</v>
      </c>
    </row>
    <row r="28" spans="1:10" ht="51" x14ac:dyDescent="0.2">
      <c r="A28" s="25" t="s">
        <v>25</v>
      </c>
      <c r="B28" s="26" t="s">
        <v>26</v>
      </c>
      <c r="C28" s="27">
        <v>4624247.84</v>
      </c>
      <c r="D28" s="27">
        <v>6993600</v>
      </c>
      <c r="E28" s="27">
        <v>6163340</v>
      </c>
      <c r="F28" s="27">
        <v>5421974.0300000003</v>
      </c>
      <c r="G28" s="28">
        <f t="shared" si="1"/>
        <v>77.527654283916718</v>
      </c>
      <c r="H28" s="28">
        <f t="shared" si="2"/>
        <v>87.971360171595279</v>
      </c>
      <c r="I28" s="29">
        <f t="shared" si="3"/>
        <v>797726.19000000041</v>
      </c>
      <c r="J28" s="28">
        <f t="shared" si="4"/>
        <v>117.25093934411612</v>
      </c>
    </row>
    <row r="29" spans="1:10" ht="25.5" x14ac:dyDescent="0.2">
      <c r="A29" s="30" t="s">
        <v>27</v>
      </c>
      <c r="B29" s="31" t="s">
        <v>28</v>
      </c>
      <c r="C29" s="32">
        <v>840959.82</v>
      </c>
      <c r="D29" s="32">
        <v>1528638</v>
      </c>
      <c r="E29" s="32">
        <v>1372658</v>
      </c>
      <c r="F29" s="32">
        <v>1007428.77</v>
      </c>
      <c r="G29" s="33">
        <f t="shared" si="1"/>
        <v>65.903684848865467</v>
      </c>
      <c r="H29" s="33">
        <f t="shared" si="2"/>
        <v>73.39255444546275</v>
      </c>
      <c r="I29" s="34">
        <f t="shared" si="3"/>
        <v>166468.95000000007</v>
      </c>
      <c r="J29" s="33">
        <f t="shared" si="4"/>
        <v>119.79511339792668</v>
      </c>
    </row>
    <row r="30" spans="1:10" ht="26.25" thickBot="1" x14ac:dyDescent="0.25">
      <c r="A30" s="35" t="s">
        <v>29</v>
      </c>
      <c r="B30" s="36" t="s">
        <v>30</v>
      </c>
      <c r="C30" s="23">
        <v>668450</v>
      </c>
      <c r="D30" s="23">
        <v>608500</v>
      </c>
      <c r="E30" s="23">
        <v>477500</v>
      </c>
      <c r="F30" s="23">
        <v>443950</v>
      </c>
      <c r="G30" s="37">
        <f t="shared" si="1"/>
        <v>72.958093672966299</v>
      </c>
      <c r="H30" s="37">
        <f t="shared" si="2"/>
        <v>92.973821989528787</v>
      </c>
      <c r="I30" s="38">
        <f t="shared" si="3"/>
        <v>-224500</v>
      </c>
      <c r="J30" s="37">
        <f t="shared" si="4"/>
        <v>66.414840302191635</v>
      </c>
    </row>
    <row r="31" spans="1:10" s="3" customFormat="1" ht="13.5" thickBot="1" x14ac:dyDescent="0.25">
      <c r="A31" s="44">
        <v>4000</v>
      </c>
      <c r="B31" s="45" t="s">
        <v>94</v>
      </c>
      <c r="C31" s="50">
        <f>SUM(C32:C36)</f>
        <v>7886726.379999999</v>
      </c>
      <c r="D31" s="50">
        <f t="shared" ref="D31:F31" si="7">SUM(D32:D36)</f>
        <v>10572040</v>
      </c>
      <c r="E31" s="50">
        <f t="shared" si="7"/>
        <v>9341400</v>
      </c>
      <c r="F31" s="50">
        <f t="shared" si="7"/>
        <v>7530084.8900000006</v>
      </c>
      <c r="G31" s="47">
        <f t="shared" si="1"/>
        <v>71.226413161509043</v>
      </c>
      <c r="H31" s="47">
        <f t="shared" si="2"/>
        <v>80.609811056158605</v>
      </c>
      <c r="I31" s="48">
        <f t="shared" si="3"/>
        <v>-356641.48999999836</v>
      </c>
      <c r="J31" s="49">
        <f t="shared" si="4"/>
        <v>95.477952792879847</v>
      </c>
    </row>
    <row r="32" spans="1:10" x14ac:dyDescent="0.2">
      <c r="A32" s="25" t="s">
        <v>31</v>
      </c>
      <c r="B32" s="26" t="s">
        <v>32</v>
      </c>
      <c r="C32" s="27">
        <v>1928331.9</v>
      </c>
      <c r="D32" s="27">
        <v>2580800</v>
      </c>
      <c r="E32" s="27">
        <v>2308300</v>
      </c>
      <c r="F32" s="27">
        <v>2081424.48</v>
      </c>
      <c r="G32" s="28">
        <f t="shared" si="1"/>
        <v>80.650359578425295</v>
      </c>
      <c r="H32" s="28">
        <f t="shared" si="2"/>
        <v>90.171315686869121</v>
      </c>
      <c r="I32" s="29">
        <f t="shared" si="3"/>
        <v>153092.58000000007</v>
      </c>
      <c r="J32" s="28">
        <f t="shared" si="4"/>
        <v>107.93911981645898</v>
      </c>
    </row>
    <row r="33" spans="1:10" x14ac:dyDescent="0.2">
      <c r="A33" s="30" t="s">
        <v>33</v>
      </c>
      <c r="B33" s="31" t="s">
        <v>34</v>
      </c>
      <c r="C33" s="32">
        <v>248399.3</v>
      </c>
      <c r="D33" s="32">
        <v>355900</v>
      </c>
      <c r="E33" s="32">
        <v>325000</v>
      </c>
      <c r="F33" s="32">
        <v>282232.7</v>
      </c>
      <c r="G33" s="33">
        <f t="shared" si="1"/>
        <v>79.301123911211008</v>
      </c>
      <c r="H33" s="33">
        <f t="shared" si="2"/>
        <v>86.840830769230763</v>
      </c>
      <c r="I33" s="34">
        <f t="shared" si="3"/>
        <v>33833.400000000023</v>
      </c>
      <c r="J33" s="33">
        <f t="shared" si="4"/>
        <v>113.62056978421438</v>
      </c>
    </row>
    <row r="34" spans="1:10" ht="25.5" x14ac:dyDescent="0.2">
      <c r="A34" s="30" t="s">
        <v>35</v>
      </c>
      <c r="B34" s="31" t="s">
        <v>36</v>
      </c>
      <c r="C34" s="32">
        <v>4601547.68</v>
      </c>
      <c r="D34" s="32">
        <v>6319000</v>
      </c>
      <c r="E34" s="32">
        <v>5505760</v>
      </c>
      <c r="F34" s="32">
        <v>4404851.9000000004</v>
      </c>
      <c r="G34" s="33">
        <f t="shared" si="1"/>
        <v>69.708053489476185</v>
      </c>
      <c r="H34" s="33">
        <f t="shared" si="2"/>
        <v>80.004429906134675</v>
      </c>
      <c r="I34" s="34">
        <f t="shared" si="3"/>
        <v>-196695.77999999933</v>
      </c>
      <c r="J34" s="33">
        <f t="shared" si="4"/>
        <v>95.725442966615105</v>
      </c>
    </row>
    <row r="35" spans="1:10" ht="25.5" x14ac:dyDescent="0.2">
      <c r="A35" s="30" t="s">
        <v>37</v>
      </c>
      <c r="B35" s="31" t="s">
        <v>38</v>
      </c>
      <c r="C35" s="32">
        <v>444203.47</v>
      </c>
      <c r="D35" s="32">
        <v>646340</v>
      </c>
      <c r="E35" s="32">
        <v>577340</v>
      </c>
      <c r="F35" s="32">
        <v>520837.36</v>
      </c>
      <c r="G35" s="33">
        <f t="shared" si="1"/>
        <v>80.582566451093854</v>
      </c>
      <c r="H35" s="33">
        <f t="shared" si="2"/>
        <v>90.213281601829081</v>
      </c>
      <c r="I35" s="34">
        <f t="shared" si="3"/>
        <v>76633.890000000014</v>
      </c>
      <c r="J35" s="33">
        <f t="shared" si="4"/>
        <v>117.25197914370187</v>
      </c>
    </row>
    <row r="36" spans="1:10" ht="13.5" thickBot="1" x14ac:dyDescent="0.25">
      <c r="A36" s="35" t="s">
        <v>39</v>
      </c>
      <c r="B36" s="36" t="s">
        <v>40</v>
      </c>
      <c r="C36" s="23">
        <v>664244.03</v>
      </c>
      <c r="D36" s="23">
        <v>670000</v>
      </c>
      <c r="E36" s="23">
        <v>625000</v>
      </c>
      <c r="F36" s="23">
        <v>240738.45</v>
      </c>
      <c r="G36" s="37">
        <f t="shared" si="1"/>
        <v>35.931111940298507</v>
      </c>
      <c r="H36" s="37">
        <f t="shared" si="2"/>
        <v>38.518152000000001</v>
      </c>
      <c r="I36" s="38">
        <f t="shared" si="3"/>
        <v>-423505.58</v>
      </c>
      <c r="J36" s="37">
        <f t="shared" si="4"/>
        <v>36.242471008734547</v>
      </c>
    </row>
    <row r="37" spans="1:10" s="3" customFormat="1" ht="13.5" thickBot="1" x14ac:dyDescent="0.25">
      <c r="A37" s="44">
        <v>5000</v>
      </c>
      <c r="B37" s="45" t="s">
        <v>95</v>
      </c>
      <c r="C37" s="50">
        <f>SUM(C38:C40)</f>
        <v>1001945.04</v>
      </c>
      <c r="D37" s="50">
        <f t="shared" ref="D37:F37" si="8">SUM(D38:D40)</f>
        <v>1937400</v>
      </c>
      <c r="E37" s="50">
        <f t="shared" si="8"/>
        <v>1659100</v>
      </c>
      <c r="F37" s="50">
        <f t="shared" si="8"/>
        <v>1246883.28</v>
      </c>
      <c r="G37" s="47">
        <f t="shared" si="1"/>
        <v>64.358587798079895</v>
      </c>
      <c r="H37" s="47">
        <f t="shared" si="2"/>
        <v>75.154196853715874</v>
      </c>
      <c r="I37" s="48">
        <f t="shared" si="3"/>
        <v>244938.23999999999</v>
      </c>
      <c r="J37" s="49">
        <f t="shared" si="4"/>
        <v>124.44627501724045</v>
      </c>
    </row>
    <row r="38" spans="1:10" ht="25.5" x14ac:dyDescent="0.2">
      <c r="A38" s="25" t="s">
        <v>41</v>
      </c>
      <c r="B38" s="26" t="s">
        <v>42</v>
      </c>
      <c r="C38" s="27">
        <v>82561</v>
      </c>
      <c r="D38" s="27">
        <v>150300</v>
      </c>
      <c r="E38" s="27">
        <v>115500</v>
      </c>
      <c r="F38" s="27">
        <v>45505.599999999999</v>
      </c>
      <c r="G38" s="28">
        <f t="shared" si="1"/>
        <v>30.276513639387893</v>
      </c>
      <c r="H38" s="28">
        <f t="shared" si="2"/>
        <v>39.398787878787878</v>
      </c>
      <c r="I38" s="29">
        <f t="shared" si="3"/>
        <v>-37055.4</v>
      </c>
      <c r="J38" s="28">
        <f t="shared" si="4"/>
        <v>55.117549448286717</v>
      </c>
    </row>
    <row r="39" spans="1:10" ht="25.5" x14ac:dyDescent="0.2">
      <c r="A39" s="30" t="s">
        <v>43</v>
      </c>
      <c r="B39" s="31" t="s">
        <v>44</v>
      </c>
      <c r="C39" s="32">
        <v>7825.5</v>
      </c>
      <c r="D39" s="32">
        <v>60700</v>
      </c>
      <c r="E39" s="32">
        <v>52700</v>
      </c>
      <c r="F39" s="32">
        <v>22813</v>
      </c>
      <c r="G39" s="33">
        <f t="shared" si="1"/>
        <v>37.583196046128506</v>
      </c>
      <c r="H39" s="33">
        <f t="shared" si="2"/>
        <v>43.288425047438331</v>
      </c>
      <c r="I39" s="34">
        <f t="shared" si="3"/>
        <v>14987.5</v>
      </c>
      <c r="J39" s="33">
        <f t="shared" si="4"/>
        <v>291.52130854258513</v>
      </c>
    </row>
    <row r="40" spans="1:10" ht="26.25" thickBot="1" x14ac:dyDescent="0.25">
      <c r="A40" s="35" t="s">
        <v>45</v>
      </c>
      <c r="B40" s="36" t="s">
        <v>46</v>
      </c>
      <c r="C40" s="23">
        <v>911558.54</v>
      </c>
      <c r="D40" s="23">
        <v>1726400</v>
      </c>
      <c r="E40" s="23">
        <v>1490900</v>
      </c>
      <c r="F40" s="23">
        <v>1178564.68</v>
      </c>
      <c r="G40" s="37">
        <f t="shared" si="1"/>
        <v>68.267184893419824</v>
      </c>
      <c r="H40" s="37">
        <f t="shared" si="2"/>
        <v>79.050552015561067</v>
      </c>
      <c r="I40" s="38">
        <f t="shared" si="3"/>
        <v>267006.1399999999</v>
      </c>
      <c r="J40" s="37">
        <f t="shared" si="4"/>
        <v>129.29116763033122</v>
      </c>
    </row>
    <row r="41" spans="1:10" s="3" customFormat="1" ht="13.5" thickBot="1" x14ac:dyDescent="0.25">
      <c r="A41" s="44">
        <v>6000</v>
      </c>
      <c r="B41" s="45" t="s">
        <v>96</v>
      </c>
      <c r="C41" s="50">
        <f>SUM(C42:C47)</f>
        <v>5804814.5300000003</v>
      </c>
      <c r="D41" s="50">
        <f t="shared" ref="D41:F41" si="9">SUM(D42:D47)</f>
        <v>10195719</v>
      </c>
      <c r="E41" s="50">
        <f t="shared" si="9"/>
        <v>8502500</v>
      </c>
      <c r="F41" s="50">
        <f t="shared" si="9"/>
        <v>7065633.9299999997</v>
      </c>
      <c r="G41" s="47">
        <f t="shared" si="1"/>
        <v>69.300006502729232</v>
      </c>
      <c r="H41" s="47">
        <f t="shared" si="2"/>
        <v>83.100663687150828</v>
      </c>
      <c r="I41" s="48">
        <f t="shared" si="3"/>
        <v>1260819.3999999994</v>
      </c>
      <c r="J41" s="49">
        <f t="shared" si="4"/>
        <v>121.72023573679967</v>
      </c>
    </row>
    <row r="42" spans="1:10" ht="25.5" x14ac:dyDescent="0.2">
      <c r="A42" s="25" t="s">
        <v>47</v>
      </c>
      <c r="B42" s="26" t="s">
        <v>48</v>
      </c>
      <c r="C42" s="27"/>
      <c r="D42" s="27">
        <v>100000</v>
      </c>
      <c r="E42" s="27">
        <v>100000</v>
      </c>
      <c r="F42" s="27">
        <v>0</v>
      </c>
      <c r="G42" s="28">
        <f t="shared" si="1"/>
        <v>0</v>
      </c>
      <c r="H42" s="28">
        <f t="shared" si="2"/>
        <v>0</v>
      </c>
      <c r="I42" s="29">
        <f t="shared" si="3"/>
        <v>0</v>
      </c>
      <c r="J42" s="28"/>
    </row>
    <row r="43" spans="1:10" ht="38.25" x14ac:dyDescent="0.2">
      <c r="A43" s="30" t="s">
        <v>49</v>
      </c>
      <c r="B43" s="31" t="s">
        <v>50</v>
      </c>
      <c r="C43" s="32">
        <v>3658414.78</v>
      </c>
      <c r="D43" s="32">
        <v>6150000</v>
      </c>
      <c r="E43" s="32">
        <v>4960000</v>
      </c>
      <c r="F43" s="32">
        <v>4739982.5999999996</v>
      </c>
      <c r="G43" s="33">
        <f t="shared" si="1"/>
        <v>77.072887804878036</v>
      </c>
      <c r="H43" s="33">
        <f t="shared" si="2"/>
        <v>95.564165322580635</v>
      </c>
      <c r="I43" s="34">
        <f t="shared" si="3"/>
        <v>1081567.8199999998</v>
      </c>
      <c r="J43" s="33">
        <f t="shared" si="4"/>
        <v>129.56383802932262</v>
      </c>
    </row>
    <row r="44" spans="1:10" x14ac:dyDescent="0.2">
      <c r="A44" s="30" t="s">
        <v>51</v>
      </c>
      <c r="B44" s="31" t="s">
        <v>52</v>
      </c>
      <c r="C44" s="32">
        <v>1504785.88</v>
      </c>
      <c r="D44" s="32">
        <v>2455719</v>
      </c>
      <c r="E44" s="32">
        <v>2022500</v>
      </c>
      <c r="F44" s="32">
        <v>1269313.1100000001</v>
      </c>
      <c r="G44" s="33">
        <f t="shared" si="1"/>
        <v>51.688043705326223</v>
      </c>
      <c r="H44" s="33">
        <f t="shared" si="2"/>
        <v>62.759609888751555</v>
      </c>
      <c r="I44" s="34">
        <f t="shared" si="3"/>
        <v>-235472.76999999979</v>
      </c>
      <c r="J44" s="33">
        <f t="shared" si="4"/>
        <v>84.351742455212303</v>
      </c>
    </row>
    <row r="45" spans="1:10" x14ac:dyDescent="0.2">
      <c r="A45" s="30" t="s">
        <v>53</v>
      </c>
      <c r="B45" s="31" t="s">
        <v>54</v>
      </c>
      <c r="C45" s="32"/>
      <c r="D45" s="32">
        <v>450000</v>
      </c>
      <c r="E45" s="32">
        <v>450000</v>
      </c>
      <c r="F45" s="32">
        <v>150183.63</v>
      </c>
      <c r="G45" s="33">
        <f t="shared" si="1"/>
        <v>33.374140000000004</v>
      </c>
      <c r="H45" s="33">
        <f t="shared" si="2"/>
        <v>33.374140000000004</v>
      </c>
      <c r="I45" s="34">
        <f t="shared" si="3"/>
        <v>150183.63</v>
      </c>
      <c r="J45" s="33"/>
    </row>
    <row r="46" spans="1:10" ht="63.75" x14ac:dyDescent="0.2">
      <c r="A46" s="30" t="s">
        <v>55</v>
      </c>
      <c r="B46" s="31" t="s">
        <v>56</v>
      </c>
      <c r="C46" s="32">
        <v>641613.87</v>
      </c>
      <c r="D46" s="32">
        <v>1040000</v>
      </c>
      <c r="E46" s="32">
        <v>970000</v>
      </c>
      <c r="F46" s="32">
        <v>906154.59</v>
      </c>
      <c r="G46" s="33">
        <f t="shared" si="1"/>
        <v>87.130249038461542</v>
      </c>
      <c r="H46" s="33">
        <f t="shared" si="2"/>
        <v>93.417998969072158</v>
      </c>
      <c r="I46" s="34">
        <f t="shared" si="3"/>
        <v>264540.71999999997</v>
      </c>
      <c r="J46" s="33">
        <f t="shared" si="4"/>
        <v>141.23051766321697</v>
      </c>
    </row>
    <row r="47" spans="1:10" ht="26.25" thickBot="1" x14ac:dyDescent="0.25">
      <c r="A47" s="35" t="s">
        <v>57</v>
      </c>
      <c r="B47" s="36" t="s">
        <v>58</v>
      </c>
      <c r="C47" s="23"/>
      <c r="D47" s="23">
        <v>0</v>
      </c>
      <c r="E47" s="23">
        <v>0</v>
      </c>
      <c r="F47" s="23">
        <v>0</v>
      </c>
      <c r="G47" s="37" t="e">
        <f t="shared" si="1"/>
        <v>#DIV/0!</v>
      </c>
      <c r="H47" s="37" t="e">
        <f t="shared" si="2"/>
        <v>#DIV/0!</v>
      </c>
      <c r="I47" s="38">
        <f t="shared" si="3"/>
        <v>0</v>
      </c>
      <c r="J47" s="37"/>
    </row>
    <row r="48" spans="1:10" s="3" customFormat="1" ht="13.5" thickBot="1" x14ac:dyDescent="0.25">
      <c r="A48" s="44">
        <v>7000</v>
      </c>
      <c r="B48" s="45" t="s">
        <v>97</v>
      </c>
      <c r="C48" s="50">
        <f>SUM(C49:C54)</f>
        <v>2060154.97</v>
      </c>
      <c r="D48" s="50">
        <f t="shared" ref="D48:F48" si="10">SUM(D49:D54)</f>
        <v>2809800</v>
      </c>
      <c r="E48" s="50">
        <f t="shared" si="10"/>
        <v>2610000</v>
      </c>
      <c r="F48" s="50">
        <f t="shared" si="10"/>
        <v>1015685.0700000001</v>
      </c>
      <c r="G48" s="47">
        <f t="shared" si="1"/>
        <v>36.147948964339101</v>
      </c>
      <c r="H48" s="47">
        <f t="shared" si="2"/>
        <v>38.915136781609199</v>
      </c>
      <c r="I48" s="48">
        <f t="shared" si="3"/>
        <v>-1044469.8999999999</v>
      </c>
      <c r="J48" s="49">
        <f t="shared" si="4"/>
        <v>49.301391632688684</v>
      </c>
    </row>
    <row r="49" spans="1:10" x14ac:dyDescent="0.2">
      <c r="A49" s="25" t="s">
        <v>59</v>
      </c>
      <c r="B49" s="26" t="s">
        <v>60</v>
      </c>
      <c r="C49" s="27">
        <v>0</v>
      </c>
      <c r="D49" s="27">
        <v>0</v>
      </c>
      <c r="E49" s="27">
        <v>0</v>
      </c>
      <c r="F49" s="27">
        <v>0</v>
      </c>
      <c r="G49" s="28" t="e">
        <f t="shared" si="1"/>
        <v>#DIV/0!</v>
      </c>
      <c r="H49" s="28" t="e">
        <f t="shared" si="2"/>
        <v>#DIV/0!</v>
      </c>
      <c r="I49" s="29">
        <f t="shared" si="3"/>
        <v>0</v>
      </c>
      <c r="J49" s="28"/>
    </row>
    <row r="50" spans="1:10" x14ac:dyDescent="0.2">
      <c r="A50" s="51">
        <v>7130</v>
      </c>
      <c r="B50" s="26" t="s">
        <v>101</v>
      </c>
      <c r="C50" s="27">
        <v>689063</v>
      </c>
      <c r="D50" s="27"/>
      <c r="E50" s="27"/>
      <c r="F50" s="27"/>
      <c r="G50" s="28"/>
      <c r="H50" s="28"/>
      <c r="I50" s="29">
        <f t="shared" si="3"/>
        <v>-689063</v>
      </c>
      <c r="J50" s="28">
        <f t="shared" si="4"/>
        <v>0</v>
      </c>
    </row>
    <row r="51" spans="1:10" x14ac:dyDescent="0.2">
      <c r="A51" s="30" t="s">
        <v>61</v>
      </c>
      <c r="B51" s="31" t="s">
        <v>62</v>
      </c>
      <c r="C51" s="32">
        <v>118000</v>
      </c>
      <c r="D51" s="32">
        <v>180000</v>
      </c>
      <c r="E51" s="32">
        <v>130000</v>
      </c>
      <c r="F51" s="32">
        <v>78960</v>
      </c>
      <c r="G51" s="33">
        <f t="shared" si="1"/>
        <v>43.866666666666667</v>
      </c>
      <c r="H51" s="33">
        <f t="shared" si="2"/>
        <v>60.738461538461543</v>
      </c>
      <c r="I51" s="34">
        <f t="shared" si="3"/>
        <v>-39040</v>
      </c>
      <c r="J51" s="33">
        <f t="shared" si="4"/>
        <v>66.915254237288138</v>
      </c>
    </row>
    <row r="52" spans="1:10" ht="25.5" x14ac:dyDescent="0.2">
      <c r="A52" s="30" t="s">
        <v>63</v>
      </c>
      <c r="B52" s="31" t="s">
        <v>64</v>
      </c>
      <c r="C52" s="32">
        <v>1223954.97</v>
      </c>
      <c r="D52" s="32">
        <v>2489800</v>
      </c>
      <c r="E52" s="32">
        <v>2350000</v>
      </c>
      <c r="F52" s="32">
        <v>896866.67</v>
      </c>
      <c r="G52" s="33">
        <f t="shared" si="1"/>
        <v>36.021635071090046</v>
      </c>
      <c r="H52" s="33">
        <f t="shared" si="2"/>
        <v>38.164539148936171</v>
      </c>
      <c r="I52" s="34">
        <f t="shared" si="3"/>
        <v>-327088.29999999993</v>
      </c>
      <c r="J52" s="33">
        <f t="shared" si="4"/>
        <v>73.276116522489389</v>
      </c>
    </row>
    <row r="53" spans="1:10" x14ac:dyDescent="0.2">
      <c r="A53" s="30" t="s">
        <v>65</v>
      </c>
      <c r="B53" s="31" t="s">
        <v>66</v>
      </c>
      <c r="C53" s="32"/>
      <c r="D53" s="32">
        <v>90000</v>
      </c>
      <c r="E53" s="32">
        <v>85000</v>
      </c>
      <c r="F53" s="32">
        <v>12000</v>
      </c>
      <c r="G53" s="33">
        <f t="shared" si="1"/>
        <v>13.333333333333334</v>
      </c>
      <c r="H53" s="33">
        <f t="shared" si="2"/>
        <v>14.117647058823529</v>
      </c>
      <c r="I53" s="34">
        <f t="shared" si="3"/>
        <v>12000</v>
      </c>
      <c r="J53" s="33"/>
    </row>
    <row r="54" spans="1:10" ht="26.25" thickBot="1" x14ac:dyDescent="0.25">
      <c r="A54" s="35" t="s">
        <v>67</v>
      </c>
      <c r="B54" s="36" t="s">
        <v>68</v>
      </c>
      <c r="C54" s="23">
        <v>29137</v>
      </c>
      <c r="D54" s="23">
        <v>50000</v>
      </c>
      <c r="E54" s="23">
        <v>45000</v>
      </c>
      <c r="F54" s="23">
        <v>27858.400000000001</v>
      </c>
      <c r="G54" s="37">
        <f t="shared" si="1"/>
        <v>55.716799999999999</v>
      </c>
      <c r="H54" s="37">
        <f t="shared" si="2"/>
        <v>61.907555555555561</v>
      </c>
      <c r="I54" s="38">
        <f t="shared" si="3"/>
        <v>-1278.5999999999985</v>
      </c>
      <c r="J54" s="37">
        <f t="shared" si="4"/>
        <v>95.611765109654399</v>
      </c>
    </row>
    <row r="55" spans="1:10" s="3" customFormat="1" ht="13.5" thickBot="1" x14ac:dyDescent="0.25">
      <c r="A55" s="44">
        <v>8000</v>
      </c>
      <c r="B55" s="45" t="s">
        <v>98</v>
      </c>
      <c r="C55" s="50">
        <f>SUM(C56:C58)</f>
        <v>1573618.76</v>
      </c>
      <c r="D55" s="50">
        <f t="shared" ref="D55:F55" si="11">SUM(D56:D58)</f>
        <v>2613800</v>
      </c>
      <c r="E55" s="50">
        <f t="shared" si="11"/>
        <v>2268100</v>
      </c>
      <c r="F55" s="50">
        <f t="shared" si="11"/>
        <v>1939812.71</v>
      </c>
      <c r="G55" s="47">
        <f t="shared" si="1"/>
        <v>74.214274619328179</v>
      </c>
      <c r="H55" s="47">
        <f t="shared" si="2"/>
        <v>85.525889951942162</v>
      </c>
      <c r="I55" s="48">
        <f t="shared" si="3"/>
        <v>366193.94999999995</v>
      </c>
      <c r="J55" s="49">
        <f t="shared" si="4"/>
        <v>123.27081751363971</v>
      </c>
    </row>
    <row r="56" spans="1:10" ht="25.5" x14ac:dyDescent="0.2">
      <c r="A56" s="25" t="s">
        <v>69</v>
      </c>
      <c r="B56" s="26" t="s">
        <v>70</v>
      </c>
      <c r="C56" s="27">
        <v>9987.6</v>
      </c>
      <c r="D56" s="27">
        <v>88000</v>
      </c>
      <c r="E56" s="27">
        <v>80000</v>
      </c>
      <c r="F56" s="27">
        <v>19886.57</v>
      </c>
      <c r="G56" s="28">
        <f t="shared" si="1"/>
        <v>22.598374999999997</v>
      </c>
      <c r="H56" s="28">
        <f t="shared" si="2"/>
        <v>24.8582125</v>
      </c>
      <c r="I56" s="29">
        <f t="shared" si="3"/>
        <v>9898.9699999999993</v>
      </c>
      <c r="J56" s="28"/>
    </row>
    <row r="57" spans="1:10" x14ac:dyDescent="0.2">
      <c r="A57" s="30" t="s">
        <v>71</v>
      </c>
      <c r="B57" s="31" t="s">
        <v>72</v>
      </c>
      <c r="C57" s="32">
        <v>1563631.16</v>
      </c>
      <c r="D57" s="32">
        <v>2525000</v>
      </c>
      <c r="E57" s="32">
        <v>2187300</v>
      </c>
      <c r="F57" s="32">
        <v>1919926.14</v>
      </c>
      <c r="G57" s="33">
        <f t="shared" si="1"/>
        <v>76.036678811881188</v>
      </c>
      <c r="H57" s="33">
        <f t="shared" si="2"/>
        <v>87.776077355643949</v>
      </c>
      <c r="I57" s="34">
        <f t="shared" si="3"/>
        <v>356294.98</v>
      </c>
      <c r="J57" s="33">
        <f t="shared" si="4"/>
        <v>122.78638269142705</v>
      </c>
    </row>
    <row r="58" spans="1:10" ht="13.5" thickBot="1" x14ac:dyDescent="0.25">
      <c r="A58" s="35" t="s">
        <v>73</v>
      </c>
      <c r="B58" s="36" t="s">
        <v>74</v>
      </c>
      <c r="C58" s="23"/>
      <c r="D58" s="23">
        <v>800</v>
      </c>
      <c r="E58" s="23">
        <v>800</v>
      </c>
      <c r="F58" s="23">
        <v>0</v>
      </c>
      <c r="G58" s="37">
        <f t="shared" si="1"/>
        <v>0</v>
      </c>
      <c r="H58" s="37"/>
      <c r="I58" s="38">
        <f t="shared" si="3"/>
        <v>0</v>
      </c>
      <c r="J58" s="37"/>
    </row>
    <row r="59" spans="1:10" s="3" customFormat="1" ht="13.5" thickBot="1" x14ac:dyDescent="0.25">
      <c r="A59" s="44">
        <v>9000</v>
      </c>
      <c r="B59" s="45" t="s">
        <v>99</v>
      </c>
      <c r="C59" s="50">
        <f>SUM(C60:C63)</f>
        <v>19301774.240000002</v>
      </c>
      <c r="D59" s="50">
        <f>SUM(D60:D63)</f>
        <v>14485300</v>
      </c>
      <c r="E59" s="50">
        <f t="shared" ref="E59:F59" si="12">SUM(E60:E63)</f>
        <v>13135300</v>
      </c>
      <c r="F59" s="50">
        <f t="shared" si="12"/>
        <v>12699622.6</v>
      </c>
      <c r="G59" s="47">
        <f t="shared" si="1"/>
        <v>87.672485899498113</v>
      </c>
      <c r="H59" s="47">
        <f t="shared" si="2"/>
        <v>96.683156075613041</v>
      </c>
      <c r="I59" s="48">
        <f t="shared" si="3"/>
        <v>-6602151.6400000025</v>
      </c>
      <c r="J59" s="49">
        <f t="shared" si="4"/>
        <v>65.79510485456801</v>
      </c>
    </row>
    <row r="60" spans="1:10" ht="38.25" x14ac:dyDescent="0.2">
      <c r="A60" s="51" t="s">
        <v>75</v>
      </c>
      <c r="B60" s="26" t="s">
        <v>76</v>
      </c>
      <c r="C60" s="27">
        <v>12728200</v>
      </c>
      <c r="D60" s="27">
        <v>4634500</v>
      </c>
      <c r="E60" s="27">
        <v>4634500</v>
      </c>
      <c r="F60" s="27">
        <v>4634500</v>
      </c>
      <c r="G60" s="28">
        <f t="shared" si="1"/>
        <v>100</v>
      </c>
      <c r="H60" s="28">
        <f t="shared" si="2"/>
        <v>100</v>
      </c>
      <c r="I60" s="29">
        <f t="shared" si="3"/>
        <v>-8093700</v>
      </c>
      <c r="J60" s="28">
        <f t="shared" si="4"/>
        <v>36.411275749909649</v>
      </c>
    </row>
    <row r="61" spans="1:10" s="13" customFormat="1" ht="38.25" x14ac:dyDescent="0.2">
      <c r="A61" s="52">
        <v>9430</v>
      </c>
      <c r="B61" s="53" t="s">
        <v>127</v>
      </c>
      <c r="C61" s="54"/>
      <c r="D61" s="54">
        <v>439800</v>
      </c>
      <c r="E61" s="54">
        <v>439800</v>
      </c>
      <c r="F61" s="54">
        <v>439800</v>
      </c>
      <c r="G61" s="55">
        <f t="shared" si="1"/>
        <v>100</v>
      </c>
      <c r="H61" s="55">
        <f t="shared" si="2"/>
        <v>100</v>
      </c>
      <c r="I61" s="56"/>
      <c r="J61" s="55"/>
    </row>
    <row r="62" spans="1:10" x14ac:dyDescent="0.2">
      <c r="A62" s="57" t="s">
        <v>77</v>
      </c>
      <c r="B62" s="31" t="s">
        <v>78</v>
      </c>
      <c r="C62" s="32">
        <v>6573574.2400000002</v>
      </c>
      <c r="D62" s="32">
        <v>9291000</v>
      </c>
      <c r="E62" s="32">
        <v>7941000</v>
      </c>
      <c r="F62" s="32">
        <v>7505322.5999999996</v>
      </c>
      <c r="G62" s="33">
        <f t="shared" si="1"/>
        <v>80.780568291895378</v>
      </c>
      <c r="H62" s="33">
        <f t="shared" si="2"/>
        <v>94.513570079335096</v>
      </c>
      <c r="I62" s="34">
        <f t="shared" si="3"/>
        <v>931748.3599999994</v>
      </c>
      <c r="J62" s="33">
        <f t="shared" si="4"/>
        <v>114.17415132136699</v>
      </c>
    </row>
    <row r="63" spans="1:10" s="13" customFormat="1" ht="39" thickBot="1" x14ac:dyDescent="0.25">
      <c r="A63" s="58">
        <v>9800</v>
      </c>
      <c r="B63" s="53" t="s">
        <v>128</v>
      </c>
      <c r="C63" s="54"/>
      <c r="D63" s="54">
        <v>120000</v>
      </c>
      <c r="E63" s="54">
        <v>120000</v>
      </c>
      <c r="F63" s="54">
        <v>120000</v>
      </c>
      <c r="G63" s="55">
        <f t="shared" si="1"/>
        <v>100</v>
      </c>
      <c r="H63" s="55">
        <f t="shared" si="2"/>
        <v>100</v>
      </c>
      <c r="I63" s="56"/>
      <c r="J63" s="42"/>
    </row>
    <row r="64" spans="1:10" ht="16.5" thickBot="1" x14ac:dyDescent="0.25">
      <c r="A64" s="59" t="s">
        <v>79</v>
      </c>
      <c r="B64" s="60" t="s">
        <v>103</v>
      </c>
      <c r="C64" s="21">
        <f>C13+C18+C27+C31+C37+C41+C48+C55+C59</f>
        <v>119063104.72</v>
      </c>
      <c r="D64" s="21">
        <f t="shared" ref="D64:F64" si="13">D13+D18+D27+D31+D37+D41+D48+D55+D59</f>
        <v>168840313.19</v>
      </c>
      <c r="E64" s="21">
        <f t="shared" si="13"/>
        <v>142376453.19</v>
      </c>
      <c r="F64" s="21">
        <f t="shared" si="13"/>
        <v>120883066.34999998</v>
      </c>
      <c r="G64" s="61">
        <f t="shared" si="1"/>
        <v>71.596092228262691</v>
      </c>
      <c r="H64" s="61">
        <f t="shared" si="2"/>
        <v>84.903833212281725</v>
      </c>
      <c r="I64" s="62">
        <f t="shared" si="3"/>
        <v>1819961.6299999803</v>
      </c>
      <c r="J64" s="63">
        <f t="shared" si="4"/>
        <v>101.52856893349119</v>
      </c>
    </row>
    <row r="65" spans="1:10" s="11" customFormat="1" ht="15.75" thickBot="1" x14ac:dyDescent="0.25">
      <c r="A65" s="64"/>
      <c r="B65" s="65" t="s">
        <v>113</v>
      </c>
      <c r="C65" s="66"/>
      <c r="D65" s="66"/>
      <c r="E65" s="66"/>
      <c r="F65" s="66"/>
      <c r="G65" s="67"/>
      <c r="H65" s="67"/>
      <c r="I65" s="68"/>
      <c r="J65" s="69"/>
    </row>
    <row r="66" spans="1:10" s="11" customFormat="1" ht="26.25" thickBot="1" x14ac:dyDescent="0.25">
      <c r="A66" s="70">
        <v>8831</v>
      </c>
      <c r="B66" s="71" t="s">
        <v>114</v>
      </c>
      <c r="C66" s="22"/>
      <c r="D66" s="22">
        <v>248500</v>
      </c>
      <c r="E66" s="22">
        <v>173500</v>
      </c>
      <c r="F66" s="22"/>
      <c r="G66" s="72">
        <f t="shared" si="1"/>
        <v>0</v>
      </c>
      <c r="H66" s="72"/>
      <c r="I66" s="73">
        <f t="shared" si="3"/>
        <v>0</v>
      </c>
      <c r="J66" s="74"/>
    </row>
    <row r="67" spans="1:10" s="13" customFormat="1" ht="15.75" customHeight="1" thickBot="1" x14ac:dyDescent="0.25">
      <c r="A67" s="75"/>
      <c r="B67" s="76" t="s">
        <v>123</v>
      </c>
      <c r="C67" s="77"/>
      <c r="D67" s="77"/>
      <c r="E67" s="77"/>
      <c r="F67" s="78"/>
      <c r="G67" s="79"/>
      <c r="H67" s="79"/>
      <c r="I67" s="80"/>
      <c r="J67" s="81"/>
    </row>
    <row r="68" spans="1:10" s="13" customFormat="1" x14ac:dyDescent="0.2">
      <c r="A68" s="82">
        <v>200000</v>
      </c>
      <c r="B68" s="83" t="s">
        <v>117</v>
      </c>
      <c r="C68" s="84"/>
      <c r="D68" s="84">
        <f>D69</f>
        <v>-3216491.8099999996</v>
      </c>
      <c r="E68" s="84"/>
      <c r="F68" s="84">
        <f t="shared" ref="F68" si="14">F69</f>
        <v>1270725.6499999997</v>
      </c>
      <c r="G68" s="85">
        <f>F68/D68*100</f>
        <v>-39.506571913205022</v>
      </c>
      <c r="H68" s="85"/>
      <c r="I68" s="86"/>
      <c r="J68" s="86"/>
    </row>
    <row r="69" spans="1:10" s="13" customFormat="1" x14ac:dyDescent="0.2">
      <c r="A69" s="87">
        <v>208000</v>
      </c>
      <c r="B69" s="88" t="s">
        <v>118</v>
      </c>
      <c r="C69" s="89"/>
      <c r="D69" s="89">
        <f>D70+D71</f>
        <v>-3216491.8099999996</v>
      </c>
      <c r="E69" s="89"/>
      <c r="F69" s="89">
        <f t="shared" ref="F69" si="15">F70+F71</f>
        <v>1270725.6499999997</v>
      </c>
      <c r="G69" s="90">
        <f t="shared" ref="G69:G75" si="16">F69/D69*100</f>
        <v>-39.506571913205022</v>
      </c>
      <c r="H69" s="90"/>
      <c r="I69" s="91"/>
      <c r="J69" s="91"/>
    </row>
    <row r="70" spans="1:10" s="13" customFormat="1" x14ac:dyDescent="0.2">
      <c r="A70" s="91">
        <v>208100</v>
      </c>
      <c r="B70" s="92" t="s">
        <v>119</v>
      </c>
      <c r="C70" s="93"/>
      <c r="D70" s="93">
        <v>5674738.79</v>
      </c>
      <c r="E70" s="93"/>
      <c r="F70" s="91">
        <v>3216970.01</v>
      </c>
      <c r="G70" s="90">
        <f t="shared" si="16"/>
        <v>56.689305517796349</v>
      </c>
      <c r="H70" s="90"/>
      <c r="I70" s="91"/>
      <c r="J70" s="91"/>
    </row>
    <row r="71" spans="1:10" s="13" customFormat="1" ht="25.5" x14ac:dyDescent="0.2">
      <c r="A71" s="91">
        <v>208400</v>
      </c>
      <c r="B71" s="92" t="s">
        <v>120</v>
      </c>
      <c r="C71" s="93"/>
      <c r="D71" s="93">
        <v>-8891230.5999999996</v>
      </c>
      <c r="E71" s="93"/>
      <c r="F71" s="91">
        <v>-1946244.36</v>
      </c>
      <c r="G71" s="90">
        <f t="shared" si="16"/>
        <v>21.88948243002493</v>
      </c>
      <c r="H71" s="90"/>
      <c r="I71" s="91"/>
      <c r="J71" s="91"/>
    </row>
    <row r="72" spans="1:10" s="13" customFormat="1" x14ac:dyDescent="0.2">
      <c r="A72" s="87">
        <v>600000</v>
      </c>
      <c r="B72" s="88" t="s">
        <v>121</v>
      </c>
      <c r="C72" s="89"/>
      <c r="D72" s="89">
        <f>D73</f>
        <v>-3216491.8099999996</v>
      </c>
      <c r="E72" s="89"/>
      <c r="F72" s="89">
        <f t="shared" ref="F72" si="17">F73</f>
        <v>1270725.6499999997</v>
      </c>
      <c r="G72" s="90">
        <f t="shared" si="16"/>
        <v>-39.506571913205022</v>
      </c>
      <c r="H72" s="90"/>
      <c r="I72" s="91"/>
      <c r="J72" s="91"/>
    </row>
    <row r="73" spans="1:10" s="13" customFormat="1" x14ac:dyDescent="0.2">
      <c r="A73" s="87">
        <v>602000</v>
      </c>
      <c r="B73" s="88" t="s">
        <v>122</v>
      </c>
      <c r="C73" s="89"/>
      <c r="D73" s="89">
        <f>D74+D75</f>
        <v>-3216491.8099999996</v>
      </c>
      <c r="E73" s="89"/>
      <c r="F73" s="89">
        <f t="shared" ref="F73" si="18">F74+F75</f>
        <v>1270725.6499999997</v>
      </c>
      <c r="G73" s="90">
        <f t="shared" si="16"/>
        <v>-39.506571913205022</v>
      </c>
      <c r="H73" s="90"/>
      <c r="I73" s="91"/>
      <c r="J73" s="91"/>
    </row>
    <row r="74" spans="1:10" s="13" customFormat="1" x14ac:dyDescent="0.2">
      <c r="A74" s="91">
        <v>602100</v>
      </c>
      <c r="B74" s="92" t="s">
        <v>119</v>
      </c>
      <c r="C74" s="93"/>
      <c r="D74" s="93">
        <v>5674738.79</v>
      </c>
      <c r="E74" s="93"/>
      <c r="F74" s="91">
        <v>3216970.01</v>
      </c>
      <c r="G74" s="90">
        <f t="shared" si="16"/>
        <v>56.689305517796349</v>
      </c>
      <c r="H74" s="90"/>
      <c r="I74" s="91"/>
      <c r="J74" s="91"/>
    </row>
    <row r="75" spans="1:10" s="13" customFormat="1" ht="26.25" thickBot="1" x14ac:dyDescent="0.25">
      <c r="A75" s="91">
        <v>602400</v>
      </c>
      <c r="B75" s="92" t="s">
        <v>120</v>
      </c>
      <c r="C75" s="93"/>
      <c r="D75" s="93">
        <v>-8891230.5999999996</v>
      </c>
      <c r="E75" s="93"/>
      <c r="F75" s="91">
        <v>-1946244.36</v>
      </c>
      <c r="G75" s="90">
        <f t="shared" si="16"/>
        <v>21.88948243002493</v>
      </c>
      <c r="H75" s="90"/>
      <c r="I75" s="91"/>
      <c r="J75" s="91"/>
    </row>
    <row r="76" spans="1:10" s="11" customFormat="1" ht="28.5" customHeight="1" thickBot="1" x14ac:dyDescent="0.25">
      <c r="A76" s="94"/>
      <c r="B76" s="95" t="s">
        <v>111</v>
      </c>
      <c r="C76" s="96"/>
      <c r="D76" s="96"/>
      <c r="E76" s="96"/>
      <c r="F76" s="96"/>
      <c r="G76" s="97"/>
      <c r="H76" s="97"/>
      <c r="I76" s="98"/>
      <c r="J76" s="99"/>
    </row>
    <row r="77" spans="1:10" s="12" customFormat="1" ht="13.5" thickBot="1" x14ac:dyDescent="0.25">
      <c r="A77" s="100" t="s">
        <v>90</v>
      </c>
      <c r="B77" s="45" t="s">
        <v>91</v>
      </c>
      <c r="C77" s="101">
        <f>C78+C79+C80</f>
        <v>438522.49</v>
      </c>
      <c r="D77" s="101">
        <f>D78+D79+D80</f>
        <v>318978.29000000004</v>
      </c>
      <c r="E77" s="101">
        <f t="shared" ref="E77:F77" si="19">E78+E79+E80</f>
        <v>271883.71999999997</v>
      </c>
      <c r="F77" s="101">
        <f t="shared" si="19"/>
        <v>38263.82</v>
      </c>
      <c r="G77" s="47">
        <f t="shared" si="1"/>
        <v>11.995744287173899</v>
      </c>
      <c r="H77" s="47">
        <f t="shared" si="2"/>
        <v>14.073597345218023</v>
      </c>
      <c r="I77" s="48">
        <f t="shared" si="3"/>
        <v>-400258.67</v>
      </c>
      <c r="J77" s="49">
        <f t="shared" si="4"/>
        <v>8.725623171573254</v>
      </c>
    </row>
    <row r="78" spans="1:10" ht="51" x14ac:dyDescent="0.2">
      <c r="A78" s="25" t="s">
        <v>3</v>
      </c>
      <c r="B78" s="26" t="s">
        <v>4</v>
      </c>
      <c r="C78" s="102">
        <v>71717</v>
      </c>
      <c r="D78" s="103">
        <v>100000</v>
      </c>
      <c r="E78" s="27">
        <v>100000</v>
      </c>
      <c r="F78" s="27">
        <v>6200</v>
      </c>
      <c r="G78" s="85">
        <f t="shared" si="1"/>
        <v>6.2</v>
      </c>
      <c r="H78" s="85"/>
      <c r="I78" s="104">
        <f t="shared" si="3"/>
        <v>-65517</v>
      </c>
      <c r="J78" s="85">
        <f t="shared" si="4"/>
        <v>8.6450911220491662</v>
      </c>
    </row>
    <row r="79" spans="1:10" ht="38.25" x14ac:dyDescent="0.2">
      <c r="A79" s="30" t="s">
        <v>5</v>
      </c>
      <c r="B79" s="31" t="s">
        <v>6</v>
      </c>
      <c r="C79" s="93"/>
      <c r="D79" s="105">
        <v>30600</v>
      </c>
      <c r="E79" s="32">
        <v>30600</v>
      </c>
      <c r="F79" s="32">
        <v>22600</v>
      </c>
      <c r="G79" s="90">
        <f t="shared" si="1"/>
        <v>73.856209150326805</v>
      </c>
      <c r="H79" s="90">
        <f t="shared" si="2"/>
        <v>73.856209150326805</v>
      </c>
      <c r="I79" s="106">
        <f t="shared" si="3"/>
        <v>22600</v>
      </c>
      <c r="J79" s="90"/>
    </row>
    <row r="80" spans="1:10" s="13" customFormat="1" ht="13.5" thickBot="1" x14ac:dyDescent="0.25">
      <c r="A80" s="107" t="s">
        <v>7</v>
      </c>
      <c r="B80" s="53" t="s">
        <v>8</v>
      </c>
      <c r="C80" s="108">
        <v>366805.49</v>
      </c>
      <c r="D80" s="109">
        <v>188378.29</v>
      </c>
      <c r="E80" s="54">
        <v>141283.72</v>
      </c>
      <c r="F80" s="54">
        <v>9463.82</v>
      </c>
      <c r="G80" s="110"/>
      <c r="H80" s="110"/>
      <c r="I80" s="111"/>
      <c r="J80" s="112"/>
    </row>
    <row r="81" spans="1:10" s="11" customFormat="1" ht="13.5" thickBot="1" x14ac:dyDescent="0.25">
      <c r="A81" s="44">
        <v>1000</v>
      </c>
      <c r="B81" s="45" t="s">
        <v>92</v>
      </c>
      <c r="C81" s="24">
        <f>C82+C83+C85</f>
        <v>1507151.42</v>
      </c>
      <c r="D81" s="24">
        <f>D82+D83+D85+D84+D86</f>
        <v>9904467.1999999993</v>
      </c>
      <c r="E81" s="24">
        <f t="shared" ref="E81:F81" si="20">E82+E83+E85+E84+E86</f>
        <v>9474941.5500000007</v>
      </c>
      <c r="F81" s="24">
        <f t="shared" si="20"/>
        <v>2539858.8100000005</v>
      </c>
      <c r="G81" s="47">
        <f t="shared" si="1"/>
        <v>25.643568288054919</v>
      </c>
      <c r="H81" s="47">
        <f t="shared" si="2"/>
        <v>26.806063093866793</v>
      </c>
      <c r="I81" s="48">
        <f t="shared" si="3"/>
        <v>1032707.3900000006</v>
      </c>
      <c r="J81" s="49">
        <f t="shared" si="4"/>
        <v>168.5204801784283</v>
      </c>
    </row>
    <row r="82" spans="1:10" x14ac:dyDescent="0.2">
      <c r="A82" s="25" t="s">
        <v>9</v>
      </c>
      <c r="B82" s="26" t="s">
        <v>10</v>
      </c>
      <c r="C82" s="113">
        <v>591888.48</v>
      </c>
      <c r="D82" s="103">
        <v>1017916.8</v>
      </c>
      <c r="E82" s="27">
        <v>828792.6</v>
      </c>
      <c r="F82" s="27">
        <v>377121.72</v>
      </c>
      <c r="G82" s="85">
        <f t="shared" si="1"/>
        <v>37.048383522111038</v>
      </c>
      <c r="H82" s="85">
        <f t="shared" si="2"/>
        <v>45.502544303605028</v>
      </c>
      <c r="I82" s="104">
        <f t="shared" si="3"/>
        <v>-214766.76</v>
      </c>
      <c r="J82" s="85">
        <f t="shared" si="4"/>
        <v>63.714995770824935</v>
      </c>
    </row>
    <row r="83" spans="1:10" ht="38.25" x14ac:dyDescent="0.2">
      <c r="A83" s="30" t="s">
        <v>11</v>
      </c>
      <c r="B83" s="31" t="s">
        <v>12</v>
      </c>
      <c r="C83" s="93">
        <v>892052.94</v>
      </c>
      <c r="D83" s="105">
        <v>4718121.47</v>
      </c>
      <c r="E83" s="32">
        <v>4501657.25</v>
      </c>
      <c r="F83" s="32">
        <v>2130161.89</v>
      </c>
      <c r="G83" s="90">
        <f t="shared" si="1"/>
        <v>45.148517339889523</v>
      </c>
      <c r="H83" s="90">
        <f t="shared" si="2"/>
        <v>47.319504167048706</v>
      </c>
      <c r="I83" s="106">
        <f t="shared" si="3"/>
        <v>1238108.9500000002</v>
      </c>
      <c r="J83" s="90">
        <f t="shared" si="4"/>
        <v>238.79321444756408</v>
      </c>
    </row>
    <row r="84" spans="1:10" s="13" customFormat="1" ht="25.5" x14ac:dyDescent="0.2">
      <c r="A84" s="114">
        <v>1090</v>
      </c>
      <c r="B84" s="36" t="s">
        <v>14</v>
      </c>
      <c r="C84" s="115"/>
      <c r="D84" s="116">
        <v>20500</v>
      </c>
      <c r="E84" s="23">
        <v>18000</v>
      </c>
      <c r="F84" s="23">
        <v>10500</v>
      </c>
      <c r="G84" s="117">
        <f t="shared" si="1"/>
        <v>51.219512195121951</v>
      </c>
      <c r="H84" s="117">
        <f t="shared" si="2"/>
        <v>58.333333333333336</v>
      </c>
      <c r="I84" s="118"/>
      <c r="J84" s="117"/>
    </row>
    <row r="85" spans="1:10" x14ac:dyDescent="0.2">
      <c r="A85" s="114" t="s">
        <v>15</v>
      </c>
      <c r="B85" s="36" t="s">
        <v>16</v>
      </c>
      <c r="C85" s="115">
        <v>23210</v>
      </c>
      <c r="D85" s="116">
        <v>147928.93</v>
      </c>
      <c r="E85" s="23">
        <v>126491.7</v>
      </c>
      <c r="F85" s="23">
        <v>22075.200000000001</v>
      </c>
      <c r="G85" s="117">
        <f t="shared" si="1"/>
        <v>14.92284166457501</v>
      </c>
      <c r="H85" s="117">
        <f t="shared" si="2"/>
        <v>17.451896053258832</v>
      </c>
      <c r="I85" s="118">
        <f t="shared" si="3"/>
        <v>-1134.7999999999993</v>
      </c>
      <c r="J85" s="117">
        <f t="shared" si="4"/>
        <v>95.110728134424818</v>
      </c>
    </row>
    <row r="86" spans="1:10" s="13" customFormat="1" ht="26.25" thickBot="1" x14ac:dyDescent="0.25">
      <c r="A86" s="58">
        <v>1180</v>
      </c>
      <c r="B86" s="40" t="s">
        <v>138</v>
      </c>
      <c r="C86" s="119"/>
      <c r="D86" s="120">
        <v>4000000</v>
      </c>
      <c r="E86" s="41">
        <v>4000000</v>
      </c>
      <c r="F86" s="41">
        <v>0</v>
      </c>
      <c r="G86" s="112">
        <f t="shared" si="1"/>
        <v>0</v>
      </c>
      <c r="H86" s="112">
        <f t="shared" si="2"/>
        <v>0</v>
      </c>
      <c r="I86" s="121"/>
      <c r="J86" s="112"/>
    </row>
    <row r="87" spans="1:10" s="11" customFormat="1" ht="13.5" thickBot="1" x14ac:dyDescent="0.25">
      <c r="A87" s="44">
        <v>3000</v>
      </c>
      <c r="B87" s="45" t="s">
        <v>93</v>
      </c>
      <c r="C87" s="24">
        <f>C88+C89</f>
        <v>750958.33</v>
      </c>
      <c r="D87" s="24">
        <f t="shared" ref="D87:F87" si="21">D88+D89</f>
        <v>1062700</v>
      </c>
      <c r="E87" s="24">
        <f t="shared" si="21"/>
        <v>832025</v>
      </c>
      <c r="F87" s="24">
        <f t="shared" si="21"/>
        <v>843995.59</v>
      </c>
      <c r="G87" s="47">
        <f t="shared" si="1"/>
        <v>79.419929425049389</v>
      </c>
      <c r="H87" s="47">
        <f t="shared" si="2"/>
        <v>101.43872960548059</v>
      </c>
      <c r="I87" s="48">
        <f t="shared" si="3"/>
        <v>93037.260000000009</v>
      </c>
      <c r="J87" s="49">
        <f t="shared" si="4"/>
        <v>112.38913749049163</v>
      </c>
    </row>
    <row r="88" spans="1:10" ht="51" x14ac:dyDescent="0.2">
      <c r="A88" s="25" t="s">
        <v>25</v>
      </c>
      <c r="B88" s="26" t="s">
        <v>26</v>
      </c>
      <c r="C88" s="113">
        <v>713153.33</v>
      </c>
      <c r="D88" s="103">
        <v>933700</v>
      </c>
      <c r="E88" s="27">
        <v>710525</v>
      </c>
      <c r="F88" s="27">
        <v>731645.59</v>
      </c>
      <c r="G88" s="85">
        <f t="shared" si="1"/>
        <v>78.359814715647431</v>
      </c>
      <c r="H88" s="85">
        <f t="shared" si="2"/>
        <v>102.9725329861722</v>
      </c>
      <c r="I88" s="104">
        <f t="shared" si="3"/>
        <v>18492.260000000009</v>
      </c>
      <c r="J88" s="85">
        <f t="shared" si="4"/>
        <v>102.59302722459418</v>
      </c>
    </row>
    <row r="89" spans="1:10" ht="26.25" thickBot="1" x14ac:dyDescent="0.25">
      <c r="A89" s="35" t="s">
        <v>27</v>
      </c>
      <c r="B89" s="36" t="s">
        <v>28</v>
      </c>
      <c r="C89" s="115">
        <v>37805</v>
      </c>
      <c r="D89" s="116">
        <v>129000</v>
      </c>
      <c r="E89" s="23">
        <v>121500</v>
      </c>
      <c r="F89" s="23">
        <v>112350</v>
      </c>
      <c r="G89" s="117">
        <f t="shared" si="1"/>
        <v>87.093023255813947</v>
      </c>
      <c r="H89" s="117">
        <f t="shared" si="2"/>
        <v>92.46913580246914</v>
      </c>
      <c r="I89" s="118">
        <f t="shared" si="3"/>
        <v>74545</v>
      </c>
      <c r="J89" s="117">
        <f t="shared" si="4"/>
        <v>297.18291231318608</v>
      </c>
    </row>
    <row r="90" spans="1:10" s="11" customFormat="1" ht="13.5" thickBot="1" x14ac:dyDescent="0.25">
      <c r="A90" s="44">
        <v>4000</v>
      </c>
      <c r="B90" s="45" t="s">
        <v>94</v>
      </c>
      <c r="C90" s="24">
        <f>C91+C92+C93+C94</f>
        <v>478764.68</v>
      </c>
      <c r="D90" s="24">
        <f>D91+D92+D93+D94</f>
        <v>812103</v>
      </c>
      <c r="E90" s="24">
        <f t="shared" ref="E90:F90" si="22">E91+E92+E93+E94</f>
        <v>657492.25</v>
      </c>
      <c r="F90" s="24">
        <f t="shared" si="22"/>
        <v>398453.83</v>
      </c>
      <c r="G90" s="47">
        <f t="shared" si="1"/>
        <v>49.064445027293338</v>
      </c>
      <c r="H90" s="47">
        <f t="shared" si="2"/>
        <v>60.602057286606801</v>
      </c>
      <c r="I90" s="48">
        <f t="shared" si="3"/>
        <v>-80310.849999999977</v>
      </c>
      <c r="J90" s="49">
        <f t="shared" si="4"/>
        <v>83.225402091064865</v>
      </c>
    </row>
    <row r="91" spans="1:10" x14ac:dyDescent="0.2">
      <c r="A91" s="25" t="s">
        <v>31</v>
      </c>
      <c r="B91" s="26" t="s">
        <v>32</v>
      </c>
      <c r="C91" s="113">
        <v>190848.49</v>
      </c>
      <c r="D91" s="103">
        <v>460413</v>
      </c>
      <c r="E91" s="27">
        <v>387809.75</v>
      </c>
      <c r="F91" s="27">
        <v>293331.45</v>
      </c>
      <c r="G91" s="85">
        <f t="shared" si="1"/>
        <v>63.710505567827148</v>
      </c>
      <c r="H91" s="85">
        <f t="shared" si="2"/>
        <v>75.637977126671004</v>
      </c>
      <c r="I91" s="104">
        <f t="shared" si="3"/>
        <v>102482.96000000002</v>
      </c>
      <c r="J91" s="85">
        <f t="shared" si="4"/>
        <v>153.69859620057775</v>
      </c>
    </row>
    <row r="92" spans="1:10" x14ac:dyDescent="0.2">
      <c r="A92" s="30" t="s">
        <v>33</v>
      </c>
      <c r="B92" s="31" t="s">
        <v>34</v>
      </c>
      <c r="C92" s="93">
        <v>10252.5</v>
      </c>
      <c r="D92" s="105">
        <v>10000</v>
      </c>
      <c r="E92" s="32">
        <v>7500</v>
      </c>
      <c r="F92" s="32">
        <v>2344</v>
      </c>
      <c r="G92" s="90">
        <f t="shared" si="1"/>
        <v>23.44</v>
      </c>
      <c r="H92" s="90">
        <f t="shared" si="2"/>
        <v>31.253333333333334</v>
      </c>
      <c r="I92" s="106">
        <f t="shared" si="3"/>
        <v>-7908.5</v>
      </c>
      <c r="J92" s="90">
        <f t="shared" si="4"/>
        <v>22.862716410631553</v>
      </c>
    </row>
    <row r="93" spans="1:10" ht="25.5" x14ac:dyDescent="0.2">
      <c r="A93" s="35" t="s">
        <v>35</v>
      </c>
      <c r="B93" s="36" t="s">
        <v>36</v>
      </c>
      <c r="C93" s="115">
        <v>267663.69</v>
      </c>
      <c r="D93" s="116">
        <v>318030</v>
      </c>
      <c r="E93" s="23">
        <v>238522.5</v>
      </c>
      <c r="F93" s="23">
        <v>79118.38</v>
      </c>
      <c r="G93" s="117">
        <f t="shared" si="1"/>
        <v>24.877646762884005</v>
      </c>
      <c r="H93" s="117">
        <f t="shared" si="2"/>
        <v>33.170195683845343</v>
      </c>
      <c r="I93" s="118">
        <f t="shared" si="3"/>
        <v>-188545.31</v>
      </c>
      <c r="J93" s="117">
        <f t="shared" si="4"/>
        <v>29.558876663472734</v>
      </c>
    </row>
    <row r="94" spans="1:10" s="13" customFormat="1" ht="26.25" thickBot="1" x14ac:dyDescent="0.25">
      <c r="A94" s="58">
        <v>4081</v>
      </c>
      <c r="B94" s="40" t="s">
        <v>38</v>
      </c>
      <c r="C94" s="119">
        <v>10000</v>
      </c>
      <c r="D94" s="120">
        <v>23660</v>
      </c>
      <c r="E94" s="41">
        <v>23660</v>
      </c>
      <c r="F94" s="41">
        <v>23660</v>
      </c>
      <c r="G94" s="112">
        <f t="shared" si="1"/>
        <v>100</v>
      </c>
      <c r="H94" s="112">
        <f t="shared" si="2"/>
        <v>100</v>
      </c>
      <c r="I94" s="121"/>
      <c r="J94" s="112"/>
    </row>
    <row r="95" spans="1:10" s="11" customFormat="1" ht="13.5" thickBot="1" x14ac:dyDescent="0.25">
      <c r="A95" s="44">
        <v>6000</v>
      </c>
      <c r="B95" s="45" t="s">
        <v>96</v>
      </c>
      <c r="C95" s="24">
        <f>C97+C98</f>
        <v>1383147</v>
      </c>
      <c r="D95" s="24">
        <f>D97+D98+D96+D99</f>
        <v>1120475.6000000001</v>
      </c>
      <c r="E95" s="24">
        <f t="shared" ref="E95:F95" si="23">E97+E98+E96+E99</f>
        <v>593137.94999999995</v>
      </c>
      <c r="F95" s="24">
        <f t="shared" si="23"/>
        <v>291510.86</v>
      </c>
      <c r="G95" s="47">
        <f t="shared" si="1"/>
        <v>26.01670754811617</v>
      </c>
      <c r="H95" s="47">
        <f t="shared" si="2"/>
        <v>49.14722789192632</v>
      </c>
      <c r="I95" s="48">
        <f t="shared" si="3"/>
        <v>-1091636.1400000001</v>
      </c>
      <c r="J95" s="49">
        <f t="shared" si="4"/>
        <v>21.075913116971659</v>
      </c>
    </row>
    <row r="96" spans="1:10" s="13" customFormat="1" ht="25.5" x14ac:dyDescent="0.2">
      <c r="A96" s="122">
        <v>6013</v>
      </c>
      <c r="B96" s="123" t="s">
        <v>125</v>
      </c>
      <c r="C96" s="124"/>
      <c r="D96" s="124">
        <v>250000</v>
      </c>
      <c r="E96" s="124">
        <v>250000</v>
      </c>
      <c r="F96" s="124">
        <v>0</v>
      </c>
      <c r="G96" s="90">
        <f t="shared" si="1"/>
        <v>0</v>
      </c>
      <c r="H96" s="90">
        <f t="shared" si="2"/>
        <v>0</v>
      </c>
      <c r="I96" s="106">
        <f t="shared" si="3"/>
        <v>0</v>
      </c>
      <c r="J96" s="90"/>
    </row>
    <row r="97" spans="1:10" x14ac:dyDescent="0.2">
      <c r="A97" s="30" t="s">
        <v>51</v>
      </c>
      <c r="B97" s="31" t="s">
        <v>52</v>
      </c>
      <c r="C97" s="93">
        <v>1383147</v>
      </c>
      <c r="D97" s="105">
        <v>324250.59999999998</v>
      </c>
      <c r="E97" s="32">
        <v>275137.95</v>
      </c>
      <c r="F97" s="32">
        <v>223859.66</v>
      </c>
      <c r="G97" s="90">
        <f t="shared" si="1"/>
        <v>69.039088902225629</v>
      </c>
      <c r="H97" s="90">
        <f t="shared" si="2"/>
        <v>81.362698239192383</v>
      </c>
      <c r="I97" s="106">
        <f t="shared" si="3"/>
        <v>-1159287.3400000001</v>
      </c>
      <c r="J97" s="90">
        <f t="shared" si="4"/>
        <v>16.184806097978015</v>
      </c>
    </row>
    <row r="98" spans="1:10" x14ac:dyDescent="0.2">
      <c r="A98" s="35" t="s">
        <v>53</v>
      </c>
      <c r="B98" s="36" t="s">
        <v>54</v>
      </c>
      <c r="C98" s="115"/>
      <c r="D98" s="116">
        <v>144000</v>
      </c>
      <c r="E98" s="23">
        <v>68000</v>
      </c>
      <c r="F98" s="23">
        <v>67651.199999999997</v>
      </c>
      <c r="G98" s="117">
        <f t="shared" ref="G98:G126" si="24">F98/D98*100</f>
        <v>46.98</v>
      </c>
      <c r="H98" s="117">
        <f t="shared" ref="H98:H117" si="25">F98/E98*100</f>
        <v>99.487058823529409</v>
      </c>
      <c r="I98" s="118">
        <f t="shared" ref="I98:I117" si="26">F98-C98</f>
        <v>67651.199999999997</v>
      </c>
      <c r="J98" s="117"/>
    </row>
    <row r="99" spans="1:10" s="13" customFormat="1" ht="26.25" thickBot="1" x14ac:dyDescent="0.25">
      <c r="A99" s="58">
        <v>6083</v>
      </c>
      <c r="B99" s="40" t="s">
        <v>136</v>
      </c>
      <c r="C99" s="119"/>
      <c r="D99" s="120">
        <v>402225</v>
      </c>
      <c r="E99" s="41">
        <v>0</v>
      </c>
      <c r="F99" s="41">
        <v>0</v>
      </c>
      <c r="G99" s="112">
        <f t="shared" si="24"/>
        <v>0</v>
      </c>
      <c r="H99" s="112" t="e">
        <f t="shared" si="25"/>
        <v>#DIV/0!</v>
      </c>
      <c r="I99" s="121">
        <f t="shared" si="26"/>
        <v>0</v>
      </c>
      <c r="J99" s="112"/>
    </row>
    <row r="100" spans="1:10" s="11" customFormat="1" ht="13.5" thickBot="1" x14ac:dyDescent="0.25">
      <c r="A100" s="44">
        <v>7000</v>
      </c>
      <c r="B100" s="45" t="s">
        <v>97</v>
      </c>
      <c r="C100" s="24">
        <f>C101+C102+C105+C103+C104</f>
        <v>3894309.6399999997</v>
      </c>
      <c r="D100" s="24">
        <f>D101+D102+D105+D106+D107+D103</f>
        <v>3452870.19</v>
      </c>
      <c r="E100" s="24">
        <f t="shared" ref="E100:F100" si="27">E101+E102+E105+E106+E107+E103</f>
        <v>3446620.19</v>
      </c>
      <c r="F100" s="24">
        <f t="shared" si="27"/>
        <v>945924.2</v>
      </c>
      <c r="G100" s="47">
        <f t="shared" si="24"/>
        <v>27.395301530290077</v>
      </c>
      <c r="H100" s="47">
        <f t="shared" si="25"/>
        <v>27.444979366873607</v>
      </c>
      <c r="I100" s="48">
        <f t="shared" si="26"/>
        <v>-2948385.4399999995</v>
      </c>
      <c r="J100" s="49">
        <f t="shared" ref="J100:J114" si="28">F100/C100*100</f>
        <v>24.289907260687158</v>
      </c>
    </row>
    <row r="101" spans="1:10" x14ac:dyDescent="0.2">
      <c r="A101" s="25" t="s">
        <v>104</v>
      </c>
      <c r="B101" s="26" t="s">
        <v>101</v>
      </c>
      <c r="C101" s="113">
        <v>282561</v>
      </c>
      <c r="D101" s="103">
        <v>1268581</v>
      </c>
      <c r="E101" s="27">
        <v>1268581</v>
      </c>
      <c r="F101" s="27">
        <v>624403</v>
      </c>
      <c r="G101" s="85">
        <f t="shared" si="24"/>
        <v>49.220585835669937</v>
      </c>
      <c r="H101" s="85">
        <f t="shared" si="25"/>
        <v>49.220585835669937</v>
      </c>
      <c r="I101" s="104">
        <f t="shared" si="26"/>
        <v>341842</v>
      </c>
      <c r="J101" s="117"/>
    </row>
    <row r="102" spans="1:10" ht="25.5" x14ac:dyDescent="0.2">
      <c r="A102" s="30" t="s">
        <v>105</v>
      </c>
      <c r="B102" s="31" t="s">
        <v>106</v>
      </c>
      <c r="C102" s="93">
        <v>160000</v>
      </c>
      <c r="D102" s="105">
        <v>1640000</v>
      </c>
      <c r="E102" s="32">
        <v>1640000</v>
      </c>
      <c r="F102" s="32">
        <v>96546</v>
      </c>
      <c r="G102" s="90">
        <f t="shared" si="24"/>
        <v>5.8869512195121949</v>
      </c>
      <c r="H102" s="90">
        <f t="shared" si="25"/>
        <v>5.8869512195121949</v>
      </c>
      <c r="I102" s="106">
        <f t="shared" si="26"/>
        <v>-63454</v>
      </c>
      <c r="J102" s="117"/>
    </row>
    <row r="103" spans="1:10" s="13" customFormat="1" ht="38.25" x14ac:dyDescent="0.2">
      <c r="A103" s="114">
        <v>7361</v>
      </c>
      <c r="B103" s="36" t="s">
        <v>126</v>
      </c>
      <c r="C103" s="115">
        <v>98791.33</v>
      </c>
      <c r="D103" s="116"/>
      <c r="E103" s="23"/>
      <c r="F103" s="23"/>
      <c r="G103" s="117"/>
      <c r="H103" s="117"/>
      <c r="I103" s="106">
        <f t="shared" si="26"/>
        <v>-98791.33</v>
      </c>
      <c r="J103" s="117">
        <f t="shared" si="28"/>
        <v>0</v>
      </c>
    </row>
    <row r="104" spans="1:10" s="13" customFormat="1" ht="25.5" x14ac:dyDescent="0.2">
      <c r="A104" s="114">
        <v>7362</v>
      </c>
      <c r="B104" s="36" t="s">
        <v>139</v>
      </c>
      <c r="C104" s="115">
        <v>433858.67</v>
      </c>
      <c r="D104" s="116"/>
      <c r="E104" s="23"/>
      <c r="F104" s="23"/>
      <c r="G104" s="117"/>
      <c r="H104" s="117"/>
      <c r="I104" s="106">
        <f t="shared" si="26"/>
        <v>-433858.67</v>
      </c>
      <c r="J104" s="117"/>
    </row>
    <row r="105" spans="1:10" ht="38.25" x14ac:dyDescent="0.2">
      <c r="A105" s="35" t="s">
        <v>107</v>
      </c>
      <c r="B105" s="36" t="s">
        <v>108</v>
      </c>
      <c r="C105" s="115">
        <f>1544290.67+1241708.67+133099.3</f>
        <v>2919098.6399999997</v>
      </c>
      <c r="D105" s="116">
        <v>200000</v>
      </c>
      <c r="E105" s="23">
        <v>200000</v>
      </c>
      <c r="F105" s="23">
        <v>199975.2</v>
      </c>
      <c r="G105" s="117">
        <f t="shared" si="24"/>
        <v>99.987600000000015</v>
      </c>
      <c r="H105" s="117">
        <f t="shared" si="25"/>
        <v>99.987600000000015</v>
      </c>
      <c r="I105" s="118">
        <f t="shared" si="26"/>
        <v>-2719123.4399999995</v>
      </c>
      <c r="J105" s="117">
        <f>F105/C105*100</f>
        <v>6.8505804243737378</v>
      </c>
    </row>
    <row r="106" spans="1:10" s="13" customFormat="1" ht="25.5" x14ac:dyDescent="0.2">
      <c r="A106" s="114">
        <v>7442</v>
      </c>
      <c r="B106" s="36" t="s">
        <v>64</v>
      </c>
      <c r="C106" s="115"/>
      <c r="D106" s="116">
        <v>25000</v>
      </c>
      <c r="E106" s="23">
        <v>18750</v>
      </c>
      <c r="F106" s="23">
        <v>25000</v>
      </c>
      <c r="G106" s="117">
        <f>F106/D106*100</f>
        <v>100</v>
      </c>
      <c r="H106" s="117">
        <f>F106/E106*100</f>
        <v>133.33333333333331</v>
      </c>
      <c r="I106" s="118">
        <f>F106-C106</f>
        <v>25000</v>
      </c>
      <c r="J106" s="117"/>
    </row>
    <row r="107" spans="1:10" s="13" customFormat="1" ht="39" thickBot="1" x14ac:dyDescent="0.25">
      <c r="A107" s="58">
        <v>7700</v>
      </c>
      <c r="B107" s="40" t="s">
        <v>137</v>
      </c>
      <c r="C107" s="119"/>
      <c r="D107" s="120">
        <v>319289.19</v>
      </c>
      <c r="E107" s="41">
        <v>319289.19</v>
      </c>
      <c r="F107" s="41">
        <v>0</v>
      </c>
      <c r="G107" s="112">
        <f>F107/D107*100</f>
        <v>0</v>
      </c>
      <c r="H107" s="112">
        <f>F107/E107*100</f>
        <v>0</v>
      </c>
      <c r="I107" s="121">
        <f>F107-C107</f>
        <v>0</v>
      </c>
      <c r="J107" s="112"/>
    </row>
    <row r="108" spans="1:10" s="11" customFormat="1" ht="13.5" thickBot="1" x14ac:dyDescent="0.25">
      <c r="A108" s="44">
        <v>8000</v>
      </c>
      <c r="B108" s="45" t="s">
        <v>98</v>
      </c>
      <c r="C108" s="24">
        <f>C110+C111</f>
        <v>121111.55</v>
      </c>
      <c r="D108" s="24">
        <f>D110+D111+D109</f>
        <v>428016.05</v>
      </c>
      <c r="E108" s="24">
        <f t="shared" ref="E108:F108" si="29">E110+E111+E109</f>
        <v>354229.44</v>
      </c>
      <c r="F108" s="24">
        <f t="shared" si="29"/>
        <v>285048.08999999997</v>
      </c>
      <c r="G108" s="47">
        <f t="shared" si="24"/>
        <v>66.597523620901583</v>
      </c>
      <c r="H108" s="47">
        <f t="shared" si="25"/>
        <v>80.469903913124767</v>
      </c>
      <c r="I108" s="48">
        <f t="shared" si="26"/>
        <v>163936.53999999998</v>
      </c>
      <c r="J108" s="49"/>
    </row>
    <row r="109" spans="1:10" s="19" customFormat="1" ht="25.5" x14ac:dyDescent="0.2">
      <c r="A109" s="122">
        <v>8110</v>
      </c>
      <c r="B109" s="123" t="s">
        <v>70</v>
      </c>
      <c r="C109" s="124"/>
      <c r="D109" s="124">
        <v>32000</v>
      </c>
      <c r="E109" s="124">
        <v>32000</v>
      </c>
      <c r="F109" s="124">
        <v>0</v>
      </c>
      <c r="G109" s="90">
        <f t="shared" si="24"/>
        <v>0</v>
      </c>
      <c r="H109" s="90">
        <f t="shared" si="25"/>
        <v>0</v>
      </c>
      <c r="I109" s="106">
        <f>F109-C109</f>
        <v>0</v>
      </c>
      <c r="J109" s="125"/>
    </row>
    <row r="110" spans="1:10" x14ac:dyDescent="0.2">
      <c r="A110" s="30" t="s">
        <v>71</v>
      </c>
      <c r="B110" s="31" t="s">
        <v>72</v>
      </c>
      <c r="C110" s="93">
        <v>12200</v>
      </c>
      <c r="D110" s="105">
        <v>121146.44</v>
      </c>
      <c r="E110" s="32">
        <v>93359.83</v>
      </c>
      <c r="F110" s="32">
        <v>121146.44</v>
      </c>
      <c r="G110" s="90">
        <f t="shared" si="24"/>
        <v>100</v>
      </c>
      <c r="H110" s="90">
        <f t="shared" si="25"/>
        <v>129.76291837720782</v>
      </c>
      <c r="I110" s="106">
        <f>F110-C110</f>
        <v>108946.44</v>
      </c>
      <c r="J110" s="126">
        <f t="shared" ref="J110:J111" si="30">F110/C110*100</f>
        <v>993.003606557377</v>
      </c>
    </row>
    <row r="111" spans="1:10" ht="13.5" thickBot="1" x14ac:dyDescent="0.25">
      <c r="A111" s="35" t="s">
        <v>109</v>
      </c>
      <c r="B111" s="36" t="s">
        <v>110</v>
      </c>
      <c r="C111" s="115">
        <v>108911.55</v>
      </c>
      <c r="D111" s="116">
        <v>274869.61</v>
      </c>
      <c r="E111" s="23">
        <v>228869.61</v>
      </c>
      <c r="F111" s="23">
        <v>163901.65</v>
      </c>
      <c r="G111" s="117">
        <f t="shared" si="24"/>
        <v>59.628872758978332</v>
      </c>
      <c r="H111" s="117">
        <f t="shared" si="25"/>
        <v>71.613548867409705</v>
      </c>
      <c r="I111" s="118">
        <f t="shared" si="26"/>
        <v>54990.099999999991</v>
      </c>
      <c r="J111" s="127">
        <f t="shared" si="30"/>
        <v>150.49060453184256</v>
      </c>
    </row>
    <row r="112" spans="1:10" s="13" customFormat="1" ht="13.5" thickBot="1" x14ac:dyDescent="0.25">
      <c r="A112" s="44">
        <v>9000</v>
      </c>
      <c r="B112" s="128" t="s">
        <v>99</v>
      </c>
      <c r="C112" s="129">
        <f>SUM(C113)</f>
        <v>65000</v>
      </c>
      <c r="D112" s="101"/>
      <c r="E112" s="50"/>
      <c r="F112" s="50"/>
      <c r="G112" s="47"/>
      <c r="H112" s="47"/>
      <c r="I112" s="48"/>
      <c r="J112" s="49"/>
    </row>
    <row r="113" spans="1:10" s="13" customFormat="1" ht="13.5" thickBot="1" x14ac:dyDescent="0.25">
      <c r="A113" s="130">
        <v>9770</v>
      </c>
      <c r="B113" s="53" t="s">
        <v>78</v>
      </c>
      <c r="C113" s="108">
        <v>65000</v>
      </c>
      <c r="D113" s="109"/>
      <c r="E113" s="54"/>
      <c r="F113" s="54"/>
      <c r="G113" s="110"/>
      <c r="H113" s="110"/>
      <c r="I113" s="111"/>
      <c r="J113" s="131"/>
    </row>
    <row r="114" spans="1:10" s="3" customFormat="1" ht="16.5" thickBot="1" x14ac:dyDescent="0.3">
      <c r="A114" s="132" t="s">
        <v>79</v>
      </c>
      <c r="B114" s="133" t="s">
        <v>112</v>
      </c>
      <c r="C114" s="134">
        <f>C77+C81+C87+C90+C95+C100+C108+C112</f>
        <v>8638965.1099999994</v>
      </c>
      <c r="D114" s="134">
        <f>D77+D81+D87+D90+D95+D100+D108</f>
        <v>17099610.329999998</v>
      </c>
      <c r="E114" s="134">
        <f>E77+E81+E87+E90+E95+E100+E108</f>
        <v>15630330.1</v>
      </c>
      <c r="F114" s="134">
        <f>F77+F81+F87+F90+F95+F100+F108</f>
        <v>5343055.2</v>
      </c>
      <c r="G114" s="135">
        <f t="shared" si="24"/>
        <v>31.246648881969001</v>
      </c>
      <c r="H114" s="135">
        <f t="shared" si="25"/>
        <v>34.183892251898122</v>
      </c>
      <c r="I114" s="136">
        <f t="shared" si="26"/>
        <v>-3295909.9099999992</v>
      </c>
      <c r="J114" s="137">
        <f t="shared" si="28"/>
        <v>61.848324793153388</v>
      </c>
    </row>
    <row r="115" spans="1:10" ht="15.75" thickBot="1" x14ac:dyDescent="0.25">
      <c r="A115" s="64"/>
      <c r="B115" s="65" t="s">
        <v>115</v>
      </c>
      <c r="C115" s="66"/>
      <c r="D115" s="66"/>
      <c r="E115" s="66"/>
      <c r="F115" s="66"/>
      <c r="G115" s="67"/>
      <c r="H115" s="67"/>
      <c r="I115" s="68"/>
      <c r="J115" s="69"/>
    </row>
    <row r="116" spans="1:10" ht="26.25" thickBot="1" x14ac:dyDescent="0.25">
      <c r="A116" s="70">
        <v>8831</v>
      </c>
      <c r="B116" s="71" t="s">
        <v>114</v>
      </c>
      <c r="C116" s="22"/>
      <c r="D116" s="22">
        <v>101500</v>
      </c>
      <c r="E116" s="22">
        <v>75000</v>
      </c>
      <c r="F116" s="22">
        <v>52197.88</v>
      </c>
      <c r="G116" s="72">
        <f t="shared" si="24"/>
        <v>51.426482758620686</v>
      </c>
      <c r="H116" s="72">
        <f t="shared" si="25"/>
        <v>69.59717333333333</v>
      </c>
      <c r="I116" s="73">
        <f t="shared" si="26"/>
        <v>52197.88</v>
      </c>
      <c r="J116" s="74"/>
    </row>
    <row r="117" spans="1:10" ht="26.25" thickBot="1" x14ac:dyDescent="0.25">
      <c r="A117" s="138">
        <v>8832</v>
      </c>
      <c r="B117" s="139" t="s">
        <v>116</v>
      </c>
      <c r="C117" s="140"/>
      <c r="D117" s="140">
        <v>-101500</v>
      </c>
      <c r="E117" s="140">
        <v>-75000</v>
      </c>
      <c r="F117" s="140">
        <v>0</v>
      </c>
      <c r="G117" s="141">
        <f t="shared" si="24"/>
        <v>0</v>
      </c>
      <c r="H117" s="141">
        <f t="shared" si="25"/>
        <v>0</v>
      </c>
      <c r="I117" s="142">
        <f t="shared" si="26"/>
        <v>0</v>
      </c>
      <c r="J117" s="143"/>
    </row>
    <row r="118" spans="1:10" s="13" customFormat="1" ht="15.75" customHeight="1" thickBot="1" x14ac:dyDescent="0.25">
      <c r="A118" s="75"/>
      <c r="B118" s="76" t="s">
        <v>124</v>
      </c>
      <c r="C118" s="77"/>
      <c r="D118" s="77"/>
      <c r="E118" s="77"/>
      <c r="F118" s="78"/>
      <c r="G118" s="79"/>
      <c r="H118" s="79"/>
      <c r="I118" s="80"/>
      <c r="J118" s="81"/>
    </row>
    <row r="119" spans="1:10" x14ac:dyDescent="0.2">
      <c r="A119" s="82">
        <v>200000</v>
      </c>
      <c r="B119" s="83" t="s">
        <v>117</v>
      </c>
      <c r="C119" s="84"/>
      <c r="D119" s="84">
        <f>D120</f>
        <v>9983735.0499999989</v>
      </c>
      <c r="E119" s="84"/>
      <c r="F119" s="82">
        <f>F120</f>
        <v>2365995.41</v>
      </c>
      <c r="G119" s="85">
        <f t="shared" si="24"/>
        <v>23.698499591092418</v>
      </c>
      <c r="H119" s="85"/>
      <c r="I119" s="86"/>
      <c r="J119" s="86"/>
    </row>
    <row r="120" spans="1:10" x14ac:dyDescent="0.2">
      <c r="A120" s="87">
        <v>208000</v>
      </c>
      <c r="B120" s="88" t="s">
        <v>118</v>
      </c>
      <c r="C120" s="89"/>
      <c r="D120" s="89">
        <f>D121+D122</f>
        <v>9983735.0499999989</v>
      </c>
      <c r="E120" s="89"/>
      <c r="F120" s="87">
        <f>SUM(F121:F122)</f>
        <v>2365995.41</v>
      </c>
      <c r="G120" s="90">
        <f t="shared" si="24"/>
        <v>23.698499591092418</v>
      </c>
      <c r="H120" s="90"/>
      <c r="I120" s="91"/>
      <c r="J120" s="91"/>
    </row>
    <row r="121" spans="1:10" x14ac:dyDescent="0.2">
      <c r="A121" s="91">
        <v>208100</v>
      </c>
      <c r="B121" s="92" t="s">
        <v>119</v>
      </c>
      <c r="C121" s="93"/>
      <c r="D121" s="93">
        <v>1092504.45</v>
      </c>
      <c r="E121" s="93"/>
      <c r="F121" s="91">
        <v>419751.05</v>
      </c>
      <c r="G121" s="90">
        <f t="shared" si="24"/>
        <v>38.420992244013284</v>
      </c>
      <c r="H121" s="90"/>
      <c r="I121" s="91"/>
      <c r="J121" s="91"/>
    </row>
    <row r="122" spans="1:10" ht="25.5" x14ac:dyDescent="0.2">
      <c r="A122" s="91">
        <v>208400</v>
      </c>
      <c r="B122" s="92" t="s">
        <v>120</v>
      </c>
      <c r="C122" s="93"/>
      <c r="D122" s="93">
        <v>8891230.5999999996</v>
      </c>
      <c r="E122" s="93"/>
      <c r="F122" s="91">
        <v>1946244.36</v>
      </c>
      <c r="G122" s="90">
        <f t="shared" si="24"/>
        <v>21.88948243002493</v>
      </c>
      <c r="H122" s="90"/>
      <c r="I122" s="91"/>
      <c r="J122" s="91"/>
    </row>
    <row r="123" spans="1:10" x14ac:dyDescent="0.2">
      <c r="A123" s="87">
        <v>600000</v>
      </c>
      <c r="B123" s="88" t="s">
        <v>121</v>
      </c>
      <c r="C123" s="89"/>
      <c r="D123" s="89">
        <f>D124</f>
        <v>9983735.0499999989</v>
      </c>
      <c r="E123" s="89"/>
      <c r="F123" s="87">
        <f>F124</f>
        <v>2365995.41</v>
      </c>
      <c r="G123" s="90">
        <f t="shared" si="24"/>
        <v>23.698499591092418</v>
      </c>
      <c r="H123" s="90"/>
      <c r="I123" s="91"/>
      <c r="J123" s="91"/>
    </row>
    <row r="124" spans="1:10" x14ac:dyDescent="0.2">
      <c r="A124" s="87">
        <v>602000</v>
      </c>
      <c r="B124" s="88" t="s">
        <v>122</v>
      </c>
      <c r="C124" s="89"/>
      <c r="D124" s="89">
        <f>D125+D126</f>
        <v>9983735.0499999989</v>
      </c>
      <c r="E124" s="89"/>
      <c r="F124" s="87">
        <f>SUM(F125:F126)</f>
        <v>2365995.41</v>
      </c>
      <c r="G124" s="90">
        <f t="shared" si="24"/>
        <v>23.698499591092418</v>
      </c>
      <c r="H124" s="90"/>
      <c r="I124" s="91"/>
      <c r="J124" s="91"/>
    </row>
    <row r="125" spans="1:10" x14ac:dyDescent="0.2">
      <c r="A125" s="91">
        <v>602100</v>
      </c>
      <c r="B125" s="92" t="s">
        <v>119</v>
      </c>
      <c r="C125" s="93"/>
      <c r="D125" s="93">
        <v>1092504.45</v>
      </c>
      <c r="E125" s="93"/>
      <c r="F125" s="91">
        <v>419751.05</v>
      </c>
      <c r="G125" s="90">
        <f t="shared" si="24"/>
        <v>38.420992244013284</v>
      </c>
      <c r="H125" s="90"/>
      <c r="I125" s="91"/>
      <c r="J125" s="91"/>
    </row>
    <row r="126" spans="1:10" ht="25.5" x14ac:dyDescent="0.2">
      <c r="A126" s="91">
        <v>602400</v>
      </c>
      <c r="B126" s="92" t="s">
        <v>120</v>
      </c>
      <c r="C126" s="93"/>
      <c r="D126" s="93">
        <v>8891230.5999999996</v>
      </c>
      <c r="E126" s="93"/>
      <c r="F126" s="91">
        <v>1946244.36</v>
      </c>
      <c r="G126" s="90">
        <f t="shared" si="24"/>
        <v>21.88948243002493</v>
      </c>
      <c r="H126" s="90"/>
      <c r="I126" s="91"/>
      <c r="J126" s="91"/>
    </row>
    <row r="133" spans="6:6" x14ac:dyDescent="0.2">
      <c r="F133" s="20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2020-10-15T09:14:44Z</cp:lastPrinted>
  <dcterms:created xsi:type="dcterms:W3CDTF">2020-04-02T08:10:37Z</dcterms:created>
  <dcterms:modified xsi:type="dcterms:W3CDTF">2020-10-19T09:16:17Z</dcterms:modified>
</cp:coreProperties>
</file>