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рхітектор\Проекти рішень\Проекти 2020\Проекти квітень 2020\"/>
    </mc:Choice>
  </mc:AlternateContent>
  <bookViews>
    <workbookView xWindow="0" yWindow="0" windowWidth="28800" windowHeight="11835" tabRatio="905"/>
  </bookViews>
  <sheets>
    <sheet name="Лічильники (житлові будинки)" sheetId="25" r:id="rId1"/>
    <sheet name="Лічильники (вводи)" sheetId="1" r:id="rId2"/>
    <sheet name="труд.затр." sheetId="28" r:id="rId3"/>
    <sheet name="Зарплата" sheetId="27" r:id="rId4"/>
    <sheet name="матер." sheetId="9" r:id="rId5"/>
    <sheet name="повірка" sheetId="12" r:id="rId6"/>
    <sheet name="ремонт" sheetId="23" r:id="rId7"/>
    <sheet name="проїзд " sheetId="30" r:id="rId8"/>
    <sheet name="канц.товари" sheetId="21" r:id="rId9"/>
  </sheets>
  <externalReferences>
    <externalReference r:id="rId10"/>
  </externalReferences>
  <definedNames>
    <definedName name="_xlnm._FilterDatabase" localSheetId="1" hidden="1">'Лічильники (вводи)'!$A$13:$AG$22</definedName>
    <definedName name="_xlnm._FilterDatabase" localSheetId="0" hidden="1">'Лічильники (житлові будинки)'!$A$13:$AF$22</definedName>
    <definedName name="_xlnm._FilterDatabase" localSheetId="4" hidden="1">матер.!$A$23:$K$44</definedName>
    <definedName name="_xlnm.Print_Titles" localSheetId="1">'Лічильники (вводи)'!$8:$14</definedName>
  </definedNames>
  <calcPr calcId="152511"/>
</workbook>
</file>

<file path=xl/calcChain.xml><?xml version="1.0" encoding="utf-8"?>
<calcChain xmlns="http://schemas.openxmlformats.org/spreadsheetml/2006/main">
  <c r="Q21" i="25" l="1"/>
  <c r="Q21" i="1"/>
  <c r="J23" i="25"/>
  <c r="J23" i="1"/>
  <c r="N15" i="1"/>
  <c r="I29" i="28"/>
  <c r="I30" i="28"/>
  <c r="I31" i="28"/>
  <c r="Q15" i="1"/>
  <c r="S15" i="1"/>
  <c r="S23" i="1" s="1"/>
  <c r="T15" i="1"/>
  <c r="N16" i="1"/>
  <c r="Q16" i="1"/>
  <c r="S16" i="1"/>
  <c r="T16" i="1"/>
  <c r="N17" i="1"/>
  <c r="Q17" i="1"/>
  <c r="S17" i="1"/>
  <c r="T17" i="1"/>
  <c r="N18" i="1"/>
  <c r="Q18" i="1"/>
  <c r="S18" i="1"/>
  <c r="T18" i="1"/>
  <c r="N19" i="1"/>
  <c r="Q19" i="1"/>
  <c r="S19" i="1"/>
  <c r="T19" i="1"/>
  <c r="N20" i="1"/>
  <c r="Q20" i="1"/>
  <c r="S20" i="1"/>
  <c r="T20" i="1"/>
  <c r="N21" i="1"/>
  <c r="S21" i="1"/>
  <c r="T21" i="1"/>
  <c r="N22" i="1"/>
  <c r="Q22" i="1"/>
  <c r="S22" i="1"/>
  <c r="T22" i="1"/>
  <c r="H55" i="27"/>
  <c r="H54" i="27"/>
  <c r="H31" i="27"/>
  <c r="K31" i="27"/>
  <c r="H30" i="27"/>
  <c r="H29" i="27"/>
  <c r="I29" i="27" s="1"/>
  <c r="H28" i="27"/>
  <c r="I28" i="27" s="1"/>
  <c r="H22" i="27"/>
  <c r="K22" i="27"/>
  <c r="H21" i="27"/>
  <c r="H20" i="27"/>
  <c r="I20" i="27"/>
  <c r="K20" i="27" s="1"/>
  <c r="E19" i="27"/>
  <c r="H19" i="27"/>
  <c r="I21" i="27"/>
  <c r="K28" i="27"/>
  <c r="D37" i="27" s="1"/>
  <c r="F37" i="27"/>
  <c r="S15" i="25"/>
  <c r="S16" i="25"/>
  <c r="S17" i="25"/>
  <c r="S18" i="25"/>
  <c r="S19" i="25"/>
  <c r="S20" i="25"/>
  <c r="S21" i="25"/>
  <c r="S22" i="25"/>
  <c r="I32" i="28"/>
  <c r="H24" i="28"/>
  <c r="H30" i="28" s="1"/>
  <c r="J30" i="28" s="1"/>
  <c r="H22" i="28"/>
  <c r="H21" i="28"/>
  <c r="H18" i="28"/>
  <c r="H29" i="28" s="1"/>
  <c r="H16" i="28"/>
  <c r="H15" i="28"/>
  <c r="H31" i="28" s="1"/>
  <c r="J31" i="28" s="1"/>
  <c r="H14" i="28"/>
  <c r="H13" i="28"/>
  <c r="H12" i="28"/>
  <c r="F44" i="9"/>
  <c r="E44" i="9"/>
  <c r="F43" i="9"/>
  <c r="E43" i="9"/>
  <c r="N19" i="25"/>
  <c r="N17" i="25"/>
  <c r="T22" i="25"/>
  <c r="Q22" i="25"/>
  <c r="T21" i="25"/>
  <c r="T20" i="25"/>
  <c r="Q20" i="25"/>
  <c r="T19" i="25"/>
  <c r="Q19" i="25"/>
  <c r="T18" i="25"/>
  <c r="Q18" i="25"/>
  <c r="T17" i="25"/>
  <c r="T16" i="25"/>
  <c r="Q16" i="25"/>
  <c r="T15" i="25"/>
  <c r="Q15" i="25"/>
  <c r="I25" i="23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24" i="9"/>
  <c r="G13" i="9"/>
  <c r="G12" i="9"/>
  <c r="R18" i="25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N20" i="25"/>
  <c r="N16" i="25"/>
  <c r="N15" i="25"/>
  <c r="N21" i="25"/>
  <c r="N22" i="25"/>
  <c r="N18" i="25"/>
  <c r="Q17" i="25"/>
  <c r="N23" i="1"/>
  <c r="I30" i="27"/>
  <c r="K30" i="27" s="1"/>
  <c r="D39" i="27" s="1"/>
  <c r="F39" i="27" s="1"/>
  <c r="H25" i="28"/>
  <c r="R15" i="1"/>
  <c r="R16" i="1"/>
  <c r="R17" i="1"/>
  <c r="R18" i="1"/>
  <c r="R19" i="1"/>
  <c r="R20" i="1"/>
  <c r="R21" i="1"/>
  <c r="R22" i="1"/>
  <c r="R20" i="25"/>
  <c r="R15" i="25"/>
  <c r="R17" i="25"/>
  <c r="R21" i="25"/>
  <c r="R19" i="25"/>
  <c r="R22" i="25"/>
  <c r="R16" i="25"/>
  <c r="K29" i="27"/>
  <c r="D38" i="27" s="1"/>
  <c r="F38" i="27" s="1"/>
  <c r="R23" i="1"/>
  <c r="H27" i="28" l="1"/>
  <c r="J29" i="28"/>
  <c r="J27" i="28" s="1"/>
  <c r="T23" i="1"/>
  <c r="Q23" i="1"/>
  <c r="I19" i="27"/>
  <c r="K19" i="27" s="1"/>
  <c r="K21" i="27"/>
  <c r="D40" i="27"/>
  <c r="F40" i="27" s="1"/>
  <c r="H40" i="27" s="1"/>
  <c r="O15" i="1" l="1"/>
  <c r="O17" i="1"/>
  <c r="O19" i="1"/>
  <c r="O21" i="1"/>
  <c r="O17" i="25"/>
  <c r="O21" i="25"/>
  <c r="O16" i="25"/>
  <c r="O20" i="25"/>
  <c r="O16" i="1"/>
  <c r="O20" i="1"/>
  <c r="O19" i="25"/>
  <c r="O18" i="25"/>
  <c r="O18" i="1"/>
  <c r="O22" i="1"/>
  <c r="O15" i="25"/>
  <c r="O22" i="25"/>
  <c r="P22" i="25" l="1"/>
  <c r="U22" i="25" s="1"/>
  <c r="V22" i="25"/>
  <c r="P22" i="1"/>
  <c r="U22" i="1" s="1"/>
  <c r="V22" i="1"/>
  <c r="P18" i="25"/>
  <c r="U18" i="25" s="1"/>
  <c r="V18" i="25" s="1"/>
  <c r="P20" i="1"/>
  <c r="U20" i="1" s="1"/>
  <c r="V20" i="1"/>
  <c r="P20" i="25"/>
  <c r="U20" i="25" s="1"/>
  <c r="V20" i="25"/>
  <c r="P21" i="25"/>
  <c r="U21" i="25" s="1"/>
  <c r="V21" i="25"/>
  <c r="P21" i="1"/>
  <c r="U21" i="1" s="1"/>
  <c r="V21" i="1"/>
  <c r="P17" i="1"/>
  <c r="U17" i="1" s="1"/>
  <c r="V17" i="1"/>
  <c r="P15" i="25"/>
  <c r="U15" i="25" s="1"/>
  <c r="V15" i="25"/>
  <c r="P18" i="1"/>
  <c r="U18" i="1" s="1"/>
  <c r="V18" i="1"/>
  <c r="P19" i="25"/>
  <c r="U19" i="25" s="1"/>
  <c r="V19" i="25"/>
  <c r="P16" i="1"/>
  <c r="U16" i="1" s="1"/>
  <c r="V16" i="1"/>
  <c r="P16" i="25"/>
  <c r="U16" i="25" s="1"/>
  <c r="V16" i="25" s="1"/>
  <c r="P17" i="25"/>
  <c r="U17" i="25" s="1"/>
  <c r="V17" i="25" s="1"/>
  <c r="P19" i="1"/>
  <c r="U19" i="1" s="1"/>
  <c r="V19" i="1"/>
  <c r="O23" i="1"/>
  <c r="P15" i="1"/>
  <c r="W16" i="25" l="1"/>
  <c r="X16" i="25"/>
  <c r="W17" i="25"/>
  <c r="X17" i="25"/>
  <c r="W18" i="25"/>
  <c r="X18" i="25"/>
  <c r="W19" i="1"/>
  <c r="X19" i="1"/>
  <c r="W16" i="1"/>
  <c r="X16" i="1"/>
  <c r="W19" i="25"/>
  <c r="X19" i="25"/>
  <c r="W18" i="1"/>
  <c r="X18" i="1"/>
  <c r="W15" i="25"/>
  <c r="X15" i="25"/>
  <c r="W17" i="1"/>
  <c r="X17" i="1"/>
  <c r="W21" i="1"/>
  <c r="X21" i="1"/>
  <c r="W21" i="25"/>
  <c r="X21" i="25"/>
  <c r="W20" i="25"/>
  <c r="X20" i="25"/>
  <c r="W20" i="1"/>
  <c r="X20" i="1"/>
  <c r="W22" i="1"/>
  <c r="X22" i="1"/>
  <c r="W22" i="25"/>
  <c r="X22" i="25"/>
  <c r="U15" i="1"/>
  <c r="P23" i="1"/>
  <c r="Z22" i="25" l="1"/>
  <c r="AA22" i="25"/>
  <c r="Y22" i="25"/>
  <c r="Y22" i="1"/>
  <c r="Y20" i="1"/>
  <c r="Y20" i="25"/>
  <c r="Z20" i="25"/>
  <c r="AA20" i="25"/>
  <c r="Z21" i="25"/>
  <c r="Y21" i="25"/>
  <c r="AA21" i="25" s="1"/>
  <c r="Y21" i="1"/>
  <c r="Y17" i="1"/>
  <c r="Y15" i="25"/>
  <c r="Z15" i="25"/>
  <c r="AA15" i="25" s="1"/>
  <c r="Y18" i="1"/>
  <c r="Y19" i="25"/>
  <c r="Z19" i="25"/>
  <c r="AA19" i="25"/>
  <c r="Y16" i="1"/>
  <c r="Y19" i="1"/>
  <c r="Z18" i="25"/>
  <c r="Y18" i="25"/>
  <c r="AA18" i="25" s="1"/>
  <c r="Z17" i="25"/>
  <c r="Y17" i="25"/>
  <c r="AA17" i="25" s="1"/>
  <c r="Z16" i="25"/>
  <c r="AA16" i="25"/>
  <c r="Y16" i="25"/>
  <c r="U23" i="1"/>
  <c r="V15" i="1"/>
  <c r="AB17" i="25" l="1"/>
  <c r="AC17" i="25" s="1"/>
  <c r="AB18" i="25"/>
  <c r="AC18" i="25"/>
  <c r="AB15" i="25"/>
  <c r="AC15" i="25" s="1"/>
  <c r="AB21" i="25"/>
  <c r="AC21" i="25"/>
  <c r="AC16" i="25"/>
  <c r="AB16" i="25"/>
  <c r="AC19" i="25"/>
  <c r="AB19" i="25"/>
  <c r="AB20" i="25"/>
  <c r="AC20" i="25" s="1"/>
  <c r="AC22" i="25"/>
  <c r="AB22" i="25"/>
  <c r="W15" i="1"/>
  <c r="W23" i="1" s="1"/>
  <c r="V23" i="1"/>
  <c r="AD15" i="25" l="1"/>
  <c r="AE15" i="25" s="1"/>
  <c r="AF15" i="25" s="1"/>
  <c r="AG15" i="25" s="1"/>
  <c r="AD20" i="25"/>
  <c r="AE20" i="25" s="1"/>
  <c r="AF20" i="25" s="1"/>
  <c r="AG20" i="25" s="1"/>
  <c r="AD17" i="25"/>
  <c r="AE17" i="25" s="1"/>
  <c r="AF17" i="25" s="1"/>
  <c r="AG17" i="25" s="1"/>
  <c r="AD22" i="25"/>
  <c r="AE22" i="25" s="1"/>
  <c r="AF22" i="25" s="1"/>
  <c r="AG22" i="25" s="1"/>
  <c r="AD19" i="25"/>
  <c r="AE19" i="25" s="1"/>
  <c r="AF19" i="25" s="1"/>
  <c r="AG19" i="25" s="1"/>
  <c r="AD16" i="25"/>
  <c r="AE16" i="25" s="1"/>
  <c r="AF16" i="25" s="1"/>
  <c r="AG16" i="25" s="1"/>
  <c r="AD21" i="25"/>
  <c r="AE21" i="25" s="1"/>
  <c r="AF21" i="25" s="1"/>
  <c r="AG21" i="25" s="1"/>
  <c r="AD18" i="25"/>
  <c r="AE18" i="25" s="1"/>
  <c r="AF18" i="25" s="1"/>
  <c r="AG18" i="25" s="1"/>
  <c r="X15" i="1"/>
  <c r="Y15" i="1" l="1"/>
  <c r="Y23" i="1" s="1"/>
  <c r="X23" i="1"/>
  <c r="Z23" i="1" l="1"/>
  <c r="Z15" i="1" s="1"/>
  <c r="Z20" i="1"/>
  <c r="AA20" i="1" s="1"/>
  <c r="Z17" i="1"/>
  <c r="AA17" i="1" s="1"/>
  <c r="Z18" i="1"/>
  <c r="AA18" i="1" s="1"/>
  <c r="Z16" i="1"/>
  <c r="AA16" i="1" s="1"/>
  <c r="Z22" i="1"/>
  <c r="AA22" i="1" s="1"/>
  <c r="Z21" i="1"/>
  <c r="AA21" i="1" s="1"/>
  <c r="Z19" i="1"/>
  <c r="AA19" i="1" s="1"/>
  <c r="AA15" i="1"/>
  <c r="AB19" i="1" l="1"/>
  <c r="AC19" i="1" s="1"/>
  <c r="AB18" i="1"/>
  <c r="AC18" i="1" s="1"/>
  <c r="AB22" i="1"/>
  <c r="AC22" i="1" s="1"/>
  <c r="AB20" i="1"/>
  <c r="AC20" i="1" s="1"/>
  <c r="AA23" i="1"/>
  <c r="AC15" i="1"/>
  <c r="AB15" i="1"/>
  <c r="AB21" i="1"/>
  <c r="AC21" i="1" s="1"/>
  <c r="AC16" i="1"/>
  <c r="AB16" i="1"/>
  <c r="AB17" i="1"/>
  <c r="AC17" i="1" s="1"/>
  <c r="AD21" i="1" l="1"/>
  <c r="AE21" i="1" s="1"/>
  <c r="AF21" i="1" s="1"/>
  <c r="AG21" i="1" s="1"/>
  <c r="AD18" i="1"/>
  <c r="AE18" i="1" s="1"/>
  <c r="AF18" i="1" s="1"/>
  <c r="AG18" i="1" s="1"/>
  <c r="AD20" i="1"/>
  <c r="AE20" i="1" s="1"/>
  <c r="AF20" i="1" s="1"/>
  <c r="AG20" i="1" s="1"/>
  <c r="AD17" i="1"/>
  <c r="AE17" i="1" s="1"/>
  <c r="AF17" i="1" s="1"/>
  <c r="AG17" i="1" s="1"/>
  <c r="AD22" i="1"/>
  <c r="AE22" i="1" s="1"/>
  <c r="AF22" i="1" s="1"/>
  <c r="AG22" i="1" s="1"/>
  <c r="AD19" i="1"/>
  <c r="AE19" i="1" s="1"/>
  <c r="AF19" i="1" s="1"/>
  <c r="AG19" i="1" s="1"/>
  <c r="AD16" i="1"/>
  <c r="AE16" i="1" s="1"/>
  <c r="AF16" i="1" s="1"/>
  <c r="AG16" i="1" s="1"/>
  <c r="AC23" i="1"/>
  <c r="AD15" i="1"/>
  <c r="AD23" i="1" s="1"/>
  <c r="AB23" i="1"/>
  <c r="AE15" i="1" l="1"/>
  <c r="AE23" i="1" l="1"/>
  <c r="AF15" i="1"/>
  <c r="AG15" i="1" s="1"/>
</calcChain>
</file>

<file path=xl/sharedStrings.xml><?xml version="1.0" encoding="utf-8"?>
<sst xmlns="http://schemas.openxmlformats.org/spreadsheetml/2006/main" count="537" uniqueCount="268">
  <si>
    <t xml:space="preserve">Адреса будинку </t>
  </si>
  <si>
    <t>Тип встановленого лічильника</t>
  </si>
  <si>
    <t>Код джерела теплопостачання</t>
  </si>
  <si>
    <t>кількість квартир з ЦО</t>
  </si>
  <si>
    <t>кількість квартир з АО</t>
  </si>
  <si>
    <t>Діаметр витратомірного вузла</t>
  </si>
  <si>
    <t>Суперком - 01</t>
  </si>
  <si>
    <t xml:space="preserve">Ultraheat 2WR5    </t>
  </si>
  <si>
    <t>SharkyHeat 775</t>
  </si>
  <si>
    <t>№ пп</t>
  </si>
  <si>
    <t>Назва робіт</t>
  </si>
  <si>
    <t>Назва матеріалу</t>
  </si>
  <si>
    <t>Кількість на одноразове виконання</t>
  </si>
  <si>
    <t>Перепломбування вузла обліку при повірці</t>
  </si>
  <si>
    <t>Склад робіт</t>
  </si>
  <si>
    <t>Періодичність проведення</t>
  </si>
  <si>
    <t>Виконавці</t>
  </si>
  <si>
    <t>Витрати робочого часу з урахуванням витрат на дорогу та підготовчо-організаційні роботи</t>
  </si>
  <si>
    <t>з розрахунку на 1 виїзд (люд/год)</t>
  </si>
  <si>
    <t>з розрахунку на рік (люд./год)</t>
  </si>
  <si>
    <t xml:space="preserve"> 1 раз на рік перед початком опалювального періоду (вереснь)</t>
  </si>
  <si>
    <t>Перевірка: збереження пломб, справності приладів відповідно до заводських  інструкцій  з експлуатації.                    Зчитування показників роботи лічильника на зовнішній пристрій</t>
  </si>
  <si>
    <t>1 раз на 4 роки</t>
  </si>
  <si>
    <t>Годинна тарифна ставка  (грн/год)</t>
  </si>
  <si>
    <t>Витрати на оплату праці персоналу з обслуговування на 1 лічильник на рік</t>
  </si>
  <si>
    <t>всього витрат робочого часу на обслуговування  будинкового лічильника на рік</t>
  </si>
  <si>
    <t>Назва професії</t>
  </si>
  <si>
    <t>Середнй прожитковий мінімум для працездатних осіб  мінімальна годинна тарифна ставка згідно ЗУ "Про Державний бюджет на 2019 рік" (грн)</t>
  </si>
  <si>
    <t>Коефіцієнт до тарифної ставки робітника І розряду</t>
  </si>
  <si>
    <t>Галузевий коефіієнт</t>
  </si>
  <si>
    <t>Міжрозрядний коефіцієнт  (коефіцієнт співвідношення до мінімальної тарифної ставки робітника основного виробництва)</t>
  </si>
  <si>
    <t>Тарифна ставка (грн)</t>
  </si>
  <si>
    <t>Премія 30%</t>
  </si>
  <si>
    <t>Всього місячна заробітна плата (грн.)</t>
  </si>
  <si>
    <t>Слюсар-ремонтник 5 розр.</t>
  </si>
  <si>
    <t xml:space="preserve">Розрахунок вартості повірки комерційних засобів обліку теплової енергії, </t>
  </si>
  <si>
    <t>№</t>
  </si>
  <si>
    <t xml:space="preserve">діаметр </t>
  </si>
  <si>
    <t>Вартість повірки без ПДВ (грн)</t>
  </si>
  <si>
    <t>Міжповірочний інтервал (років)</t>
  </si>
  <si>
    <t>Вартість повірки в розрахунку на рік (грн)</t>
  </si>
  <si>
    <t>Згідно якого документа</t>
  </si>
  <si>
    <t>Загальна вартість грн без ПДВ</t>
  </si>
  <si>
    <t>Інші прямі витрати, в т.ч.</t>
  </si>
  <si>
    <t>Розрахунковий прибуток  3%</t>
  </si>
  <si>
    <t xml:space="preserve"> ПДВ</t>
  </si>
  <si>
    <t>Населення</t>
  </si>
  <si>
    <t>Матеріальні витрати, грн</t>
  </si>
  <si>
    <t>Прямі витрати на оплату праці, грн</t>
  </si>
  <si>
    <t>Єдиний соціальний внесок, грн</t>
  </si>
  <si>
    <t>Повірка теплолічильника, грн</t>
  </si>
  <si>
    <t xml:space="preserve">Послуги з ремонту, грн </t>
  </si>
  <si>
    <t>Розмір середньозваженого  прожиткового мінімуму на 1 працездатну особу з 01.07.2019р. по 31.12.2019 рік, в т. ч.</t>
  </si>
  <si>
    <t xml:space="preserve">Кількість місяців </t>
  </si>
  <si>
    <t>Середньомісячна заробітна плата, грн.</t>
  </si>
  <si>
    <t xml:space="preserve">Середньомісячний фонд робочого часу на 2019 рік </t>
  </si>
  <si>
    <t>Годинний розмір заробітної плати, грн.</t>
  </si>
  <si>
    <t>Період</t>
  </si>
  <si>
    <t>Прожитковий мінімум для працездатної особи, грн.</t>
  </si>
  <si>
    <t>Всього, грн.</t>
  </si>
  <si>
    <t>Розрахунок годинного розміру заробітної плати</t>
  </si>
  <si>
    <t xml:space="preserve">Назва роботи </t>
  </si>
  <si>
    <t xml:space="preserve">Нормативний документ, відповідно якого вона проводиться </t>
  </si>
  <si>
    <t>Правила технічної експлуатації теплових установок і мереж.п.7.2.31, п.7.2.21, п.7.2.46</t>
  </si>
  <si>
    <t>Правила технічної експлуатації теплових установок і мереж.п.7.2.32, п.7.2.46, ЗУ "Про комерційний облік" ст.8</t>
  </si>
  <si>
    <t>щомісяця протягом опалювального періоду (7 раз)</t>
  </si>
  <si>
    <t>Всього зарбітна плата на рік</t>
  </si>
  <si>
    <t>Тарифна ставка (оклад), грн</t>
  </si>
  <si>
    <t>Періодичність разів на рік</t>
  </si>
  <si>
    <t xml:space="preserve">№ пп </t>
  </si>
  <si>
    <t>Всього матеріали:</t>
  </si>
  <si>
    <t>Multidata  S1-u</t>
  </si>
  <si>
    <t>Sharky VMT</t>
  </si>
  <si>
    <t>Calmex - 431</t>
  </si>
  <si>
    <t>Supercal 531</t>
  </si>
  <si>
    <t xml:space="preserve"> </t>
  </si>
  <si>
    <t xml:space="preserve">що знаходяться на абонентному обліку АТ "ОТКЕ"" </t>
  </si>
  <si>
    <t>АТ "ОТКЕ"</t>
  </si>
  <si>
    <t>Кількість особ рах</t>
  </si>
  <si>
    <t xml:space="preserve">Тип лічильника </t>
  </si>
  <si>
    <t>Одноканальний</t>
  </si>
  <si>
    <t xml:space="preserve">Двоканальний </t>
  </si>
  <si>
    <t>Інженер з приладів обліку           ( ІІ кат)</t>
  </si>
  <si>
    <t>Тип ( одноканальний/двоканальний)</t>
  </si>
  <si>
    <t>ТОВ "НВП" Центр енергообліку"</t>
  </si>
  <si>
    <t xml:space="preserve">№ </t>
  </si>
  <si>
    <t>Адреса</t>
  </si>
  <si>
    <t>Теплообислювач</t>
  </si>
  <si>
    <t>Місто</t>
  </si>
  <si>
    <t>вулиця</t>
  </si>
  <si>
    <t>Марка або тип</t>
  </si>
  <si>
    <t>Зав №</t>
  </si>
  <si>
    <t>Чернігів</t>
  </si>
  <si>
    <t>Шевченка</t>
  </si>
  <si>
    <t>МВТ-2М</t>
  </si>
  <si>
    <t>51531</t>
  </si>
  <si>
    <t>Полуботка</t>
  </si>
  <si>
    <t>Ультрахіт2wr5</t>
  </si>
  <si>
    <t>65640293-07</t>
  </si>
  <si>
    <t>65645832-07</t>
  </si>
  <si>
    <t>2017 р</t>
  </si>
  <si>
    <t>Рокосовського</t>
  </si>
  <si>
    <t>Х-12</t>
  </si>
  <si>
    <t>98051</t>
  </si>
  <si>
    <t>"НВП"ЦЕНТР ЕНЕРГООБЛІКУ" м. Київ, вул. Грушевського, 28/2 к.н.п. № 13</t>
  </si>
  <si>
    <t>№ рахунку</t>
  </si>
  <si>
    <t>"НВП"ЦЕНТР ЕНЕРГООБЛІКУ" м. Київ, вул. Грушевського, 28/2 к.н.п. № 14</t>
  </si>
  <si>
    <t>№ ЦЕ-0278 від 04.07.2017</t>
  </si>
  <si>
    <t xml:space="preserve">Вартість ремонту, грн без ПДВ </t>
  </si>
  <si>
    <t>2018 р</t>
  </si>
  <si>
    <t>ПП "АКВА"</t>
  </si>
  <si>
    <t>№ 3-0262 від 13.03.2018</t>
  </si>
  <si>
    <t>№ ЦЕ-0551 від 12.11.2018</t>
  </si>
  <si>
    <t>№ ЦЕ-0621 від 19.12.2018</t>
  </si>
  <si>
    <t xml:space="preserve">У 2017 році повірці підлягало </t>
  </si>
  <si>
    <t>14 шт</t>
  </si>
  <si>
    <t xml:space="preserve">У 2018 році повірці підлягало </t>
  </si>
  <si>
    <t>(7%+21%)/2=14%</t>
  </si>
  <si>
    <t>Місце відправлення або назва організації</t>
  </si>
  <si>
    <t>з них 3 відремонтованих  тобто  це складає 21 % від кількості повірених приладів</t>
  </si>
  <si>
    <t>з них 1 відремонтований, тобто  це складає 7 % від кількості повірених приладів</t>
  </si>
  <si>
    <t>Середня вартість ремоту  за 2018 р. складатиме: (7042,00+3236,85+2406,55)/3=12685,40/3=4228,47 грн</t>
  </si>
  <si>
    <t>(4228,47+1873,73)/2=3051,10 грн середня вартість ремонту.</t>
  </si>
  <si>
    <t>Слюсар-ремонтник 4 розр.</t>
  </si>
  <si>
    <t>Водій автотранспортних засобів категорії "С" (УАЗ 3909)</t>
  </si>
  <si>
    <t xml:space="preserve">Перевірка комплектності приладу, відповідності термінів повірки приладів.                                                              Розпломбування  датчиків температури, очищення гільз, опломбування датчиків температури (2 пломби).                                                                                                      Візуальна перевірка працездатності тепло обчислювача,  наявність  зв΄зку від датчиків температури.
Складання акту.
</t>
  </si>
  <si>
    <t xml:space="preserve">Пломби (шт)                                </t>
  </si>
  <si>
    <t>Дріт опломбувальний  (універсальний) (м)</t>
  </si>
  <si>
    <t>Тип лічильника</t>
  </si>
  <si>
    <t>Марка батрейки</t>
  </si>
  <si>
    <t xml:space="preserve"> Вартість батарейки, грн без ПДВ</t>
  </si>
  <si>
    <t>Danfoss/Infocal-5</t>
  </si>
  <si>
    <t>Multical - 601</t>
  </si>
  <si>
    <t>Multical - 602</t>
  </si>
  <si>
    <t>Sharky 774</t>
  </si>
  <si>
    <t>Supercal 430</t>
  </si>
  <si>
    <t>Supercal 431</t>
  </si>
  <si>
    <t>Ultraheat Uh50</t>
  </si>
  <si>
    <t>Zelsius C5</t>
  </si>
  <si>
    <t>ЕЕМ С4 Danfoss</t>
  </si>
  <si>
    <t>МВТ-2м</t>
  </si>
  <si>
    <t>МВТ-М</t>
  </si>
  <si>
    <t>Суперком - 01 SKS3</t>
  </si>
  <si>
    <t>LS26500</t>
  </si>
  <si>
    <t>LS14500</t>
  </si>
  <si>
    <t>LS33600</t>
  </si>
  <si>
    <t xml:space="preserve"> Вартість матеріалів, грн без ПДВ</t>
  </si>
  <si>
    <t>Загальна вартість матеріалів, грн без ПДВ</t>
  </si>
  <si>
    <t xml:space="preserve"> Вартість батарейки, грн/ рік без ПДВ</t>
  </si>
  <si>
    <t>Вартість (грн) без ПДВ</t>
  </si>
  <si>
    <t>Повірка ЗВТ (манометри термометри)</t>
  </si>
  <si>
    <t xml:space="preserve">Розрахунок вартості повірки ЗВТ, </t>
  </si>
  <si>
    <t>Назва ЗВТ</t>
  </si>
  <si>
    <t>Кількість ЗВТ</t>
  </si>
  <si>
    <t>Термометр скляний від 0 С до 100 С</t>
  </si>
  <si>
    <t xml:space="preserve"> Манометр до 60 Мпа</t>
  </si>
  <si>
    <t>Всього:</t>
  </si>
  <si>
    <t>Витрати на проїзд, грн без ПДВ</t>
  </si>
  <si>
    <t>1 кан</t>
  </si>
  <si>
    <t>2 кан</t>
  </si>
  <si>
    <t xml:space="preserve">Кількість квартир </t>
  </si>
  <si>
    <t xml:space="preserve">Керівник Департаменту АБ та ТП </t>
  </si>
  <si>
    <t>О.М. Довбенко</t>
  </si>
  <si>
    <t>грн</t>
  </si>
  <si>
    <t>Всього інші прямі витрати, грн (гр.10+гр.11+гр.12+гр.13+гр.14+гр.15)</t>
  </si>
  <si>
    <t xml:space="preserve">Виробнича собівартість (гр.17+гр.18) </t>
  </si>
  <si>
    <t>Заступник голови правління</t>
  </si>
  <si>
    <t>з економіки та тарифної політики</t>
  </si>
  <si>
    <t>Т.А. Воднік</t>
  </si>
  <si>
    <t>тел. 728-509</t>
  </si>
  <si>
    <t>Виконавець: Богданець О.М.</t>
  </si>
  <si>
    <t>Затверджую:</t>
  </si>
  <si>
    <t>______________</t>
  </si>
  <si>
    <t>Керівник департаменту</t>
  </si>
  <si>
    <t>Витрати робочого часу з урахуванням витрат на дорогу та підготовчо-організаційні роботи (люд/год)</t>
  </si>
  <si>
    <t>з технічного діагностування та метрології АТ "ОТКЕ"</t>
  </si>
  <si>
    <t>Ю.А. Барбаров</t>
  </si>
  <si>
    <t xml:space="preserve">Майстер дільниці по ремонту ЗВТ групи </t>
  </si>
  <si>
    <t xml:space="preserve">метрологічного контролю приладів обліку та </t>
  </si>
  <si>
    <t xml:space="preserve">повірки департаменту з технічного діагностування та метрології </t>
  </si>
  <si>
    <t>С.О. Сластіон</t>
  </si>
  <si>
    <t>Вартість батарейки у тепловому лічильнику, яка потребує заміни раз на 4 роки.</t>
  </si>
  <si>
    <t xml:space="preserve"> Розрахунок заробітної плати персоналу з  обслуговування лічильників теплової енергії    </t>
  </si>
  <si>
    <t>Розрахунок ватрості матеріалів для пломбування комерційних засобів обліку  теплової енергії АТ "ОТКЕ"</t>
  </si>
  <si>
    <t xml:space="preserve"> (згідно Методики від 05 червня 2018 року № 129)</t>
  </si>
  <si>
    <t xml:space="preserve">  АТ "ОТКЕ" </t>
  </si>
  <si>
    <t>Розрахунок витрат на ремонт теплових лічильників  АТ "ОТКЕ"</t>
  </si>
  <si>
    <r>
      <t xml:space="preserve">Перелік робіт та витрати робочого часу на обслуговування 1 комерційного лічильника теплової енергії з повірочним інтервалом 4 роки, що перебувають на абонентському обліку  АТ "ОТКЕ"                                                                                              </t>
    </r>
    <r>
      <rPr>
        <b/>
        <i/>
        <sz val="11"/>
        <color indexed="8"/>
        <rFont val="Times New Roman"/>
        <family val="1"/>
        <charset val="204"/>
      </rPr>
      <t>(згідно Методики від 05 червня 2018 року № 129)</t>
    </r>
  </si>
  <si>
    <t>Кількість поїздок на рік</t>
  </si>
  <si>
    <t>Розрахунок внесків за обслуговування вузлів комерційного обліку теплової енергії</t>
  </si>
  <si>
    <t>Погоджено</t>
  </si>
  <si>
    <t>Затверджено</t>
  </si>
  <si>
    <t>Голова правління</t>
  </si>
  <si>
    <t>___________</t>
  </si>
  <si>
    <t>В.М.Геращенко</t>
  </si>
  <si>
    <t>Керівник департаменту АБ та ТП</t>
  </si>
  <si>
    <t>Вик. Богданець О.М.</t>
  </si>
  <si>
    <t>О.М.Довбенко</t>
  </si>
  <si>
    <t>_____________________Т.А. Воднік</t>
  </si>
  <si>
    <t>Вартість транспортної карти</t>
  </si>
  <si>
    <t>Інженер з приладів обліку  ( ІІ кат)</t>
  </si>
  <si>
    <t xml:space="preserve">Слюсар-ремонтник          5 розряду   </t>
  </si>
  <si>
    <t>Слюсар-ремонтник 4 розряду</t>
  </si>
  <si>
    <t>Слюсар-ремонтник 5 розряду</t>
  </si>
  <si>
    <t xml:space="preserve">Слюсар-ремонтник           4 розряду   </t>
  </si>
  <si>
    <t xml:space="preserve">Слюсар-ремонтник                 4 розряду                                                                                                                          </t>
  </si>
  <si>
    <t>Мена</t>
  </si>
  <si>
    <t>Армійська  2</t>
  </si>
  <si>
    <t>Армійська  8</t>
  </si>
  <si>
    <t>Героїв АТО 4</t>
  </si>
  <si>
    <t>Суворова 1</t>
  </si>
  <si>
    <t>Суворова 3</t>
  </si>
  <si>
    <t>Чернігівський шлях 2</t>
  </si>
  <si>
    <t>Чернігівський шлях 4</t>
  </si>
  <si>
    <t>Чернігівський шлях 8</t>
  </si>
  <si>
    <t>Metronic - 3</t>
  </si>
  <si>
    <t>Metronic-3</t>
  </si>
  <si>
    <t xml:space="preserve">Ultraheat 2WR6 </t>
  </si>
  <si>
    <t>Проїзд до населеного пункту (ТО)</t>
  </si>
  <si>
    <t>Перевірка готовності вузла обліку теплової енергії до експлуатації перед початком опалювального сезону</t>
  </si>
  <si>
    <t xml:space="preserve">Періодичний огляд </t>
  </si>
  <si>
    <t xml:space="preserve"> Перевірка відсутності течі в місцях монтажу складових частин теплового лічильника у трубопровід, контактних з`єднань, перевірка цілісності ізоляції з`єднуючих кабелів.</t>
  </si>
  <si>
    <t xml:space="preserve">Слюсар-ремонтник           5 розряду   </t>
  </si>
  <si>
    <t xml:space="preserve">Демонтаж теплового лічильника на повірку ( раз на 4 роки) </t>
  </si>
  <si>
    <t>Злиття теплоносія з витратомірної ділянки, зчитування архіву, зовнішній огляд обчислювача та з`єднуючих кабелів. Демонтаж дісплея, ТСП та манометрів і т.д. Складання акту.</t>
  </si>
  <si>
    <t xml:space="preserve">Монтаж теплового лічильника після повірки ( раз на 4 роки) </t>
  </si>
  <si>
    <t>Підключення елементів живлення та термічно-компенсаційних дротів до дісплея. Монтаж дісплея, індуктивного інтерфейсу та перевірка контактних з`єднань.  Перевірка працездатності лічильника, звірка показників температури та витрати теплоносія. Складання акту.</t>
  </si>
  <si>
    <t>з них:</t>
  </si>
  <si>
    <t>Премія,              10 %</t>
  </si>
  <si>
    <t>(20 грн * 3 чол)/689=0,088</t>
  </si>
  <si>
    <t xml:space="preserve">Cлюcар-ремонтник 4 розряду   </t>
  </si>
  <si>
    <t>щомісяця протягом опалювального періоду                (7 разів)</t>
  </si>
  <si>
    <t xml:space="preserve"> 1 раз на рік перед початком опалювального періоду (вереснь-жовтень)</t>
  </si>
  <si>
    <t xml:space="preserve">Розрахунок витрат на проїзд працівників АТ "ОТКЕ", які обслуговують  комерційні лічильники теплової енергії , що перебувають на абонентському обліку  АТ "ОТКЕ" </t>
  </si>
  <si>
    <t xml:space="preserve">Назва населеного пункту </t>
  </si>
  <si>
    <t>Всього прямі витрати, грн  (гр.9+гр.10+гр.16)</t>
  </si>
  <si>
    <t>8*14%/4=0,3 лічильники на рік.</t>
  </si>
  <si>
    <t>(0,3*3051,10 грн)/8=</t>
  </si>
  <si>
    <t>Вартість проїзду Чернігів -Мена</t>
  </si>
  <si>
    <t>45,93 грн</t>
  </si>
  <si>
    <t>(45,93 грн* 2 чол*8 місяців)*2/8=183,72 грн</t>
  </si>
  <si>
    <t>Директор технічний</t>
  </si>
  <si>
    <t>П.Й. Мазяр</t>
  </si>
  <si>
    <t>(жовтень 2019-листопад 2019)</t>
  </si>
  <si>
    <t>(жовтень 2019-вересень 2020 включно)</t>
  </si>
  <si>
    <t>Розрахунок розміру середньозваженого  прожиткового мінімуму на 1 працездатну особу з 01.10.2019р. по 30.09.2020 рік, в т. ч.</t>
  </si>
  <si>
    <t>Кількість місяців дії прожиткового мінімумум</t>
  </si>
  <si>
    <t>з 01.10.2019р.  по  30.11.2019 р.</t>
  </si>
  <si>
    <t>з 01.12.2019 р. по  30.09.2020р.</t>
  </si>
  <si>
    <t>Витрати на збут, грн. без ПДВ</t>
  </si>
  <si>
    <t xml:space="preserve">Повна собівартість  (гр.19+гр.20+гр.21) </t>
  </si>
  <si>
    <t>Вартість обслуговування комерційного засобу обліку теплової енергії (без ПДВ)  (гр.22+гр.23)</t>
  </si>
  <si>
    <t>Вартість обслуговування комерційного засобу обліку теплової енергії (з ПДВ)  (гр.24+гр.25)</t>
  </si>
  <si>
    <t>Розмір внеску за обслуговування (грн./міс. з приміщення  з ПДВ) (гр.26/гр.5/12міс.)</t>
  </si>
  <si>
    <t>Розмір внеску за обслуговування (грн./кв. з приміщення  з ПДВ) (гр.27*3 міс)</t>
  </si>
  <si>
    <t>Витрати на роздруківку квитанцій</t>
  </si>
  <si>
    <t xml:space="preserve">До даної статті витрат відносяться витарти на друк квитанцій, що виконується
 ПП "Екліпс", до витарт входить також вартість паперу. </t>
  </si>
  <si>
    <t>Згідно акту виконаних робіт  № 090819-001 від 9.08.2019 року було роздруковано
38721 листів, вартістю  16134,17 грн.(без ПДВ)</t>
  </si>
  <si>
    <t>Відповідно : 16 134,17/38721=0,42 грн. вартість 1 листка.</t>
  </si>
  <si>
    <t xml:space="preserve">На листку розміщено 3 квитанції, тому витрати на роздруківку квитанції по одній квартирі 
</t>
  </si>
  <si>
    <t>складатимуть: 0,14 грн</t>
  </si>
  <si>
    <t>Річні витрати на роздруківку квитанцій по 1 квартирі складатимуть 0,14*4=</t>
  </si>
  <si>
    <t>Прайс ДП "Чернігівстандарт
метрологія"</t>
  </si>
  <si>
    <t>по м.Мена АКЦІОНЕРНЕ ТОВАРИСТВО "ОБЛТЕПЛОКОМУНЕНЕРГО"  2020 рік</t>
  </si>
  <si>
    <t>по м.Мена АКЦІОНЕРНЕ ТОВАРИСТВО "ОБЛТЕПЛОКОМУНЕНЕРГО" 2020 рік</t>
  </si>
  <si>
    <t>"_____" _________________2020 р.</t>
  </si>
  <si>
    <t>Загальновиробничі витрати, грн  (0,71% від прямих)</t>
  </si>
  <si>
    <t>Адміністративні витрати  (2,09% від виробничої собівартості)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</si>
</sst>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6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6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6" fillId="0" borderId="0"/>
    <xf numFmtId="0" fontId="10" fillId="0" borderId="0"/>
    <xf numFmtId="0" fontId="2" fillId="0" borderId="0"/>
  </cellStyleXfs>
  <cellXfs count="419">
    <xf numFmtId="0" fontId="0" fillId="0" borderId="0" xfId="0"/>
    <xf numFmtId="0" fontId="0" fillId="0" borderId="1" xfId="0" applyBorder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7" fillId="0" borderId="0" xfId="0" applyFont="1"/>
    <xf numFmtId="2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/>
    <xf numFmtId="2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2" fillId="0" borderId="0" xfId="4"/>
    <xf numFmtId="0" fontId="16" fillId="0" borderId="1" xfId="0" applyFont="1" applyBorder="1"/>
    <xf numFmtId="0" fontId="16" fillId="0" borderId="0" xfId="0" applyFont="1" applyBorder="1"/>
    <xf numFmtId="0" fontId="17" fillId="0" borderId="0" xfId="0" applyFont="1" applyBorder="1"/>
    <xf numFmtId="2" fontId="16" fillId="0" borderId="0" xfId="0" applyNumberFormat="1" applyFont="1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8" fillId="0" borderId="0" xfId="0" applyFont="1"/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/>
    </xf>
    <xf numFmtId="0" fontId="9" fillId="0" borderId="1" xfId="0" applyFont="1" applyFill="1" applyBorder="1"/>
    <xf numFmtId="4" fontId="0" fillId="0" borderId="0" xfId="0" applyNumberFormat="1" applyBorder="1"/>
    <xf numFmtId="2" fontId="0" fillId="0" borderId="0" xfId="0" applyNumberFormat="1" applyBorder="1"/>
    <xf numFmtId="0" fontId="0" fillId="0" borderId="0" xfId="0" applyBorder="1" applyAlignment="1">
      <alignment wrapText="1"/>
    </xf>
    <xf numFmtId="0" fontId="0" fillId="2" borderId="0" xfId="0" applyFill="1"/>
    <xf numFmtId="0" fontId="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/>
    <xf numFmtId="0" fontId="16" fillId="3" borderId="1" xfId="0" applyFont="1" applyFill="1" applyBorder="1" applyAlignment="1">
      <alignment wrapText="1"/>
    </xf>
    <xf numFmtId="4" fontId="16" fillId="3" borderId="1" xfId="0" applyNumberFormat="1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0" fillId="2" borderId="0" xfId="4" applyFont="1" applyFill="1" applyBorder="1" applyAlignment="1">
      <alignment vertical="center"/>
    </xf>
    <xf numFmtId="4" fontId="20" fillId="2" borderId="0" xfId="4" applyNumberFormat="1" applyFont="1" applyFill="1" applyBorder="1" applyAlignment="1">
      <alignment horizontal="center"/>
    </xf>
    <xf numFmtId="0" fontId="20" fillId="2" borderId="0" xfId="4" applyFont="1" applyFill="1" applyBorder="1" applyAlignment="1">
      <alignment horizontal="center" vertical="center" wrapText="1"/>
    </xf>
    <xf numFmtId="2" fontId="20" fillId="2" borderId="0" xfId="4" applyNumberFormat="1" applyFont="1" applyFill="1" applyBorder="1" applyAlignment="1">
      <alignment horizontal="center" vertical="center"/>
    </xf>
    <xf numFmtId="0" fontId="2" fillId="2" borderId="0" xfId="4" applyFill="1"/>
    <xf numFmtId="0" fontId="20" fillId="2" borderId="0" xfId="4" applyFont="1" applyFill="1" applyBorder="1"/>
    <xf numFmtId="0" fontId="11" fillId="2" borderId="0" xfId="4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20" fillId="2" borderId="0" xfId="4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22" fillId="0" borderId="0" xfId="0" applyFont="1"/>
    <xf numFmtId="0" fontId="5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8" fillId="0" borderId="1" xfId="2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2" fontId="5" fillId="0" borderId="4" xfId="0" applyNumberFormat="1" applyFont="1" applyFill="1" applyBorder="1" applyAlignment="1">
      <alignment horizontal="center" vertical="center" wrapText="1"/>
    </xf>
    <xf numFmtId="2" fontId="0" fillId="4" borderId="1" xfId="0" applyNumberFormat="1" applyFill="1" applyBorder="1"/>
    <xf numFmtId="0" fontId="5" fillId="2" borderId="0" xfId="0" applyFont="1" applyFill="1" applyBorder="1" applyAlignment="1">
      <alignment horizontal="center" vertical="center"/>
    </xf>
    <xf numFmtId="0" fontId="20" fillId="0" borderId="0" xfId="4" applyFont="1"/>
    <xf numFmtId="0" fontId="8" fillId="0" borderId="0" xfId="4" applyFont="1"/>
    <xf numFmtId="0" fontId="28" fillId="0" borderId="0" xfId="4" applyFont="1"/>
    <xf numFmtId="0" fontId="29" fillId="0" borderId="0" xfId="4" applyFont="1"/>
    <xf numFmtId="0" fontId="30" fillId="0" borderId="0" xfId="0" applyFont="1"/>
    <xf numFmtId="0" fontId="16" fillId="2" borderId="1" xfId="0" applyFont="1" applyFill="1" applyBorder="1"/>
    <xf numFmtId="0" fontId="16" fillId="2" borderId="1" xfId="0" applyFont="1" applyFill="1" applyBorder="1" applyAlignment="1">
      <alignment wrapText="1"/>
    </xf>
    <xf numFmtId="4" fontId="16" fillId="2" borderId="1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wrapText="1"/>
    </xf>
    <xf numFmtId="4" fontId="16" fillId="2" borderId="0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18" fillId="2" borderId="0" xfId="0" applyFont="1" applyFill="1"/>
    <xf numFmtId="4" fontId="16" fillId="2" borderId="1" xfId="0" applyNumberFormat="1" applyFont="1" applyFill="1" applyBorder="1"/>
    <xf numFmtId="2" fontId="16" fillId="2" borderId="1" xfId="0" applyNumberFormat="1" applyFont="1" applyFill="1" applyBorder="1"/>
    <xf numFmtId="0" fontId="16" fillId="2" borderId="0" xfId="0" applyFont="1" applyFill="1" applyAlignment="1">
      <alignment horizontal="center" vertical="top" wrapText="1"/>
    </xf>
    <xf numFmtId="2" fontId="16" fillId="2" borderId="0" xfId="0" applyNumberFormat="1" applyFont="1" applyFill="1"/>
    <xf numFmtId="0" fontId="11" fillId="2" borderId="1" xfId="4" applyFont="1" applyFill="1" applyBorder="1" applyAlignment="1">
      <alignment vertical="center"/>
    </xf>
    <xf numFmtId="0" fontId="11" fillId="2" borderId="1" xfId="4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wrapText="1"/>
    </xf>
    <xf numFmtId="0" fontId="20" fillId="2" borderId="1" xfId="4" applyFont="1" applyFill="1" applyBorder="1" applyAlignment="1">
      <alignment horizontal="center" vertical="center" wrapText="1"/>
    </xf>
    <xf numFmtId="4" fontId="25" fillId="2" borderId="1" xfId="4" applyNumberFormat="1" applyFont="1" applyFill="1" applyBorder="1" applyAlignment="1">
      <alignment horizontal="center" vertical="center"/>
    </xf>
    <xf numFmtId="0" fontId="25" fillId="2" borderId="1" xfId="4" applyFont="1" applyFill="1" applyBorder="1" applyAlignment="1">
      <alignment vertical="center"/>
    </xf>
    <xf numFmtId="4" fontId="25" fillId="2" borderId="1" xfId="4" applyNumberFormat="1" applyFont="1" applyFill="1" applyBorder="1" applyAlignment="1">
      <alignment horizontal="center" vertical="center" wrapText="1"/>
    </xf>
    <xf numFmtId="3" fontId="25" fillId="2" borderId="1" xfId="4" applyNumberFormat="1" applyFont="1" applyFill="1" applyBorder="1" applyAlignment="1">
      <alignment horizontal="center" vertical="center" wrapText="1"/>
    </xf>
    <xf numFmtId="4" fontId="25" fillId="2" borderId="1" xfId="4" applyNumberFormat="1" applyFont="1" applyFill="1" applyBorder="1" applyAlignment="1">
      <alignment horizontal="center"/>
    </xf>
    <xf numFmtId="0" fontId="25" fillId="2" borderId="1" xfId="4" applyFont="1" applyFill="1" applyBorder="1" applyAlignment="1">
      <alignment horizontal="center" vertical="center" wrapText="1"/>
    </xf>
    <xf numFmtId="2" fontId="25" fillId="2" borderId="1" xfId="4" applyNumberFormat="1" applyFont="1" applyFill="1" applyBorder="1" applyAlignment="1">
      <alignment horizontal="center" vertical="center"/>
    </xf>
    <xf numFmtId="0" fontId="25" fillId="2" borderId="1" xfId="4" applyFont="1" applyFill="1" applyBorder="1" applyAlignment="1">
      <alignment horizontal="center" vertical="center"/>
    </xf>
    <xf numFmtId="0" fontId="2" fillId="2" borderId="1" xfId="4" applyFill="1" applyBorder="1"/>
    <xf numFmtId="0" fontId="8" fillId="2" borderId="1" xfId="4" applyFont="1" applyFill="1" applyBorder="1"/>
    <xf numFmtId="2" fontId="25" fillId="2" borderId="1" xfId="4" applyNumberFormat="1" applyFont="1" applyFill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31" fillId="0" borderId="0" xfId="0" applyFont="1"/>
    <xf numFmtId="0" fontId="32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33" fillId="0" borderId="5" xfId="4" applyFont="1" applyBorder="1" applyAlignment="1">
      <alignment horizontal="center"/>
    </xf>
    <xf numFmtId="0" fontId="25" fillId="2" borderId="0" xfId="4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4" fontId="25" fillId="2" borderId="0" xfId="4" applyNumberFormat="1" applyFont="1" applyFill="1" applyBorder="1" applyAlignment="1">
      <alignment horizontal="center" vertical="center"/>
    </xf>
    <xf numFmtId="0" fontId="25" fillId="2" borderId="0" xfId="4" applyFont="1" applyFill="1" applyBorder="1" applyAlignment="1">
      <alignment horizontal="center" vertical="center" wrapText="1"/>
    </xf>
    <xf numFmtId="2" fontId="25" fillId="2" borderId="0" xfId="4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" xfId="0" applyFont="1" applyFill="1" applyBorder="1"/>
    <xf numFmtId="2" fontId="0" fillId="0" borderId="1" xfId="0" applyNumberFormat="1" applyFill="1" applyBorder="1"/>
    <xf numFmtId="4" fontId="0" fillId="0" borderId="1" xfId="0" applyNumberFormat="1" applyFill="1" applyBorder="1"/>
    <xf numFmtId="0" fontId="6" fillId="0" borderId="0" xfId="2" applyFill="1"/>
    <xf numFmtId="2" fontId="0" fillId="2" borderId="1" xfId="0" applyNumberFormat="1" applyFill="1" applyBorder="1"/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36" fillId="0" borderId="0" xfId="0" applyFont="1"/>
    <xf numFmtId="0" fontId="36" fillId="0" borderId="0" xfId="0" applyFont="1" applyFill="1"/>
    <xf numFmtId="0" fontId="36" fillId="0" borderId="0" xfId="0" applyFont="1" applyFill="1" applyAlignment="1">
      <alignment horizontal="center"/>
    </xf>
    <xf numFmtId="0" fontId="4" fillId="0" borderId="0" xfId="0" applyFont="1" applyFill="1"/>
    <xf numFmtId="0" fontId="36" fillId="0" borderId="0" xfId="0" applyFont="1" applyFill="1" applyAlignment="1">
      <alignment horizontal="right"/>
    </xf>
    <xf numFmtId="0" fontId="0" fillId="0" borderId="1" xfId="0" applyBorder="1" applyAlignment="1">
      <alignment horizontal="center"/>
    </xf>
    <xf numFmtId="0" fontId="9" fillId="0" borderId="1" xfId="0" applyFont="1" applyBorder="1"/>
    <xf numFmtId="2" fontId="3" fillId="0" borderId="0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0" fillId="2" borderId="1" xfId="0" applyNumberFormat="1" applyFill="1" applyBorder="1"/>
    <xf numFmtId="0" fontId="36" fillId="2" borderId="0" xfId="0" applyFont="1" applyFill="1"/>
    <xf numFmtId="0" fontId="5" fillId="2" borderId="1" xfId="0" applyFont="1" applyFill="1" applyBorder="1" applyAlignment="1">
      <alignment wrapText="1"/>
    </xf>
    <xf numFmtId="0" fontId="25" fillId="0" borderId="1" xfId="2" applyFont="1" applyBorder="1"/>
    <xf numFmtId="0" fontId="8" fillId="0" borderId="1" xfId="2" applyFont="1" applyBorder="1" applyAlignment="1">
      <alignment horizontal="center"/>
    </xf>
    <xf numFmtId="1" fontId="36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2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5" fillId="0" borderId="3" xfId="0" applyFont="1" applyBorder="1" applyAlignment="1">
      <alignment wrapText="1"/>
    </xf>
    <xf numFmtId="2" fontId="9" fillId="3" borderId="1" xfId="0" applyNumberFormat="1" applyFont="1" applyFill="1" applyBorder="1" applyAlignment="1">
      <alignment horizontal="center" vertical="center"/>
    </xf>
    <xf numFmtId="164" fontId="2" fillId="0" borderId="0" xfId="4" applyNumberFormat="1"/>
    <xf numFmtId="164" fontId="2" fillId="2" borderId="0" xfId="4" applyNumberFormat="1" applyFill="1"/>
    <xf numFmtId="164" fontId="16" fillId="0" borderId="1" xfId="0" applyNumberFormat="1" applyFont="1" applyFill="1" applyBorder="1" applyAlignment="1">
      <alignment horizontal="center" vertical="center"/>
    </xf>
    <xf numFmtId="0" fontId="35" fillId="0" borderId="0" xfId="4" applyFont="1" applyBorder="1" applyAlignment="1">
      <alignment horizont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22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0" fillId="2" borderId="1" xfId="4" applyFont="1" applyFill="1" applyBorder="1" applyAlignment="1">
      <alignment vertical="center"/>
    </xf>
    <xf numFmtId="0" fontId="32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4" fontId="0" fillId="2" borderId="0" xfId="0" applyNumberFormat="1" applyFill="1"/>
    <xf numFmtId="2" fontId="0" fillId="2" borderId="0" xfId="0" applyNumberFormat="1" applyFill="1"/>
    <xf numFmtId="0" fontId="10" fillId="0" borderId="0" xfId="3"/>
    <xf numFmtId="0" fontId="38" fillId="0" borderId="0" xfId="3" applyFont="1" applyFill="1"/>
    <xf numFmtId="0" fontId="10" fillId="0" borderId="0" xfId="3" applyFill="1"/>
    <xf numFmtId="0" fontId="15" fillId="0" borderId="0" xfId="3" applyFont="1" applyFill="1"/>
    <xf numFmtId="0" fontId="10" fillId="0" borderId="0" xfId="3" applyFill="1" applyBorder="1"/>
    <xf numFmtId="0" fontId="10" fillId="0" borderId="0" xfId="3" applyBorder="1"/>
    <xf numFmtId="0" fontId="35" fillId="0" borderId="0" xfId="4" applyFont="1" applyBorder="1" applyAlignment="1"/>
    <xf numFmtId="0" fontId="39" fillId="0" borderId="0" xfId="3" applyFont="1" applyFill="1" applyAlignment="1">
      <alignment horizontal="center" wrapText="1"/>
    </xf>
    <xf numFmtId="0" fontId="40" fillId="0" borderId="0" xfId="3" applyFont="1" applyFill="1" applyBorder="1"/>
    <xf numFmtId="2" fontId="40" fillId="0" borderId="0" xfId="3" applyNumberFormat="1" applyFont="1" applyFill="1" applyBorder="1"/>
    <xf numFmtId="0" fontId="8" fillId="0" borderId="0" xfId="3" applyFont="1" applyFill="1" applyBorder="1" applyAlignment="1"/>
    <xf numFmtId="0" fontId="41" fillId="0" borderId="0" xfId="3" applyFont="1" applyFill="1" applyBorder="1" applyAlignment="1">
      <alignment vertical="top" wrapText="1"/>
    </xf>
    <xf numFmtId="0" fontId="8" fillId="0" borderId="0" xfId="3" applyFont="1" applyFill="1" applyBorder="1" applyAlignment="1">
      <alignment vertical="top" wrapText="1"/>
    </xf>
    <xf numFmtId="0" fontId="8" fillId="0" borderId="0" xfId="3" applyFont="1"/>
    <xf numFmtId="0" fontId="41" fillId="0" borderId="0" xfId="3" applyFont="1" applyAlignment="1">
      <alignment horizontal="left"/>
    </xf>
    <xf numFmtId="0" fontId="42" fillId="0" borderId="0" xfId="0" applyFont="1"/>
    <xf numFmtId="0" fontId="42" fillId="2" borderId="0" xfId="0" applyFont="1" applyFill="1" applyAlignment="1">
      <alignment horizontal="center"/>
    </xf>
    <xf numFmtId="0" fontId="42" fillId="0" borderId="0" xfId="0" applyFont="1" applyFill="1"/>
    <xf numFmtId="0" fontId="42" fillId="0" borderId="0" xfId="0" applyFont="1" applyFill="1" applyAlignment="1">
      <alignment horizontal="center"/>
    </xf>
    <xf numFmtId="0" fontId="42" fillId="2" borderId="0" xfId="0" applyFont="1" applyFill="1"/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" fontId="42" fillId="0" borderId="0" xfId="0" applyNumberFormat="1" applyFont="1"/>
    <xf numFmtId="0" fontId="20" fillId="0" borderId="0" xfId="2" applyFont="1" applyFill="1"/>
    <xf numFmtId="1" fontId="42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4" fillId="0" borderId="0" xfId="0" applyFont="1"/>
    <xf numFmtId="0" fontId="45" fillId="0" borderId="0" xfId="0" applyFont="1" applyFill="1" applyAlignment="1">
      <alignment horizontal="right"/>
    </xf>
    <xf numFmtId="0" fontId="44" fillId="2" borderId="0" xfId="0" applyFont="1" applyFill="1" applyAlignment="1">
      <alignment horizontal="center"/>
    </xf>
    <xf numFmtId="0" fontId="44" fillId="0" borderId="0" xfId="0" applyFont="1" applyFill="1"/>
    <xf numFmtId="0" fontId="44" fillId="0" borderId="0" xfId="0" applyFont="1" applyFill="1" applyAlignment="1">
      <alignment horizontal="center"/>
    </xf>
    <xf numFmtId="0" fontId="44" fillId="2" borderId="0" xfId="0" applyFont="1" applyFill="1"/>
    <xf numFmtId="0" fontId="46" fillId="0" borderId="0" xfId="0" applyFont="1" applyFill="1"/>
    <xf numFmtId="0" fontId="45" fillId="0" borderId="0" xfId="0" applyFont="1" applyFill="1"/>
    <xf numFmtId="0" fontId="46" fillId="0" borderId="0" xfId="0" applyFont="1" applyFill="1" applyAlignment="1">
      <alignment horizontal="right"/>
    </xf>
    <xf numFmtId="1" fontId="44" fillId="0" borderId="0" xfId="0" applyNumberFormat="1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8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47" fillId="2" borderId="0" xfId="0" applyFont="1" applyFill="1"/>
    <xf numFmtId="0" fontId="49" fillId="2" borderId="1" xfId="2" applyFont="1" applyFill="1" applyBorder="1"/>
    <xf numFmtId="0" fontId="49" fillId="2" borderId="1" xfId="2" applyFont="1" applyFill="1" applyBorder="1" applyAlignment="1">
      <alignment horizontal="center"/>
    </xf>
    <xf numFmtId="0" fontId="50" fillId="2" borderId="1" xfId="0" applyFont="1" applyFill="1" applyBorder="1" applyAlignment="1">
      <alignment horizontal="center"/>
    </xf>
    <xf numFmtId="2" fontId="47" fillId="2" borderId="1" xfId="0" applyNumberFormat="1" applyFont="1" applyFill="1" applyBorder="1"/>
    <xf numFmtId="4" fontId="47" fillId="2" borderId="1" xfId="0" applyNumberFormat="1" applyFont="1" applyFill="1" applyBorder="1"/>
    <xf numFmtId="4" fontId="47" fillId="2" borderId="0" xfId="0" applyNumberFormat="1" applyFont="1" applyFill="1"/>
    <xf numFmtId="0" fontId="50" fillId="2" borderId="1" xfId="0" applyFont="1" applyFill="1" applyBorder="1"/>
    <xf numFmtId="1" fontId="44" fillId="0" borderId="0" xfId="0" applyNumberFormat="1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51" fillId="0" borderId="0" xfId="2" applyFont="1" applyFill="1"/>
    <xf numFmtId="2" fontId="52" fillId="5" borderId="1" xfId="0" applyNumberFormat="1" applyFont="1" applyFill="1" applyBorder="1"/>
    <xf numFmtId="0" fontId="21" fillId="2" borderId="1" xfId="0" applyFont="1" applyFill="1" applyBorder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2" fontId="25" fillId="2" borderId="1" xfId="4" applyNumberFormat="1" applyFont="1" applyFill="1" applyBorder="1" applyAlignment="1">
      <alignment horizontal="center" vertical="center" wrapText="1"/>
    </xf>
    <xf numFmtId="0" fontId="8" fillId="0" borderId="1" xfId="2" applyFont="1" applyFill="1" applyBorder="1"/>
    <xf numFmtId="0" fontId="41" fillId="2" borderId="4" xfId="0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/>
    </xf>
    <xf numFmtId="0" fontId="45" fillId="2" borderId="0" xfId="0" applyFont="1" applyFill="1" applyAlignment="1">
      <alignment horizontal="center"/>
    </xf>
    <xf numFmtId="0" fontId="41" fillId="2" borderId="3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27" fillId="2" borderId="1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center" wrapText="1"/>
    </xf>
    <xf numFmtId="0" fontId="20" fillId="2" borderId="9" xfId="4" applyFont="1" applyFill="1" applyBorder="1" applyAlignment="1">
      <alignment horizontal="center" vertical="center" wrapText="1"/>
    </xf>
    <xf numFmtId="0" fontId="20" fillId="2" borderId="3" xfId="4" applyFont="1" applyFill="1" applyBorder="1" applyAlignment="1">
      <alignment horizontal="center" vertical="center" wrapText="1"/>
    </xf>
    <xf numFmtId="0" fontId="20" fillId="2" borderId="1" xfId="4" applyFont="1" applyFill="1" applyBorder="1" applyAlignment="1">
      <alignment horizontal="center" vertical="center" wrapText="1"/>
    </xf>
    <xf numFmtId="0" fontId="34" fillId="0" borderId="0" xfId="4" applyFont="1" applyAlignment="1">
      <alignment horizontal="center"/>
    </xf>
    <xf numFmtId="0" fontId="35" fillId="0" borderId="0" xfId="4" applyFont="1" applyBorder="1" applyAlignment="1">
      <alignment horizontal="center"/>
    </xf>
    <xf numFmtId="0" fontId="21" fillId="2" borderId="0" xfId="4" applyFont="1" applyFill="1" applyAlignment="1">
      <alignment horizontal="center"/>
    </xf>
    <xf numFmtId="4" fontId="5" fillId="2" borderId="4" xfId="0" applyNumberFormat="1" applyFont="1" applyFill="1" applyBorder="1" applyAlignment="1">
      <alignment horizontal="center" wrapText="1"/>
    </xf>
    <xf numFmtId="4" fontId="5" fillId="2" borderId="3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3" applyFont="1" applyFill="1" applyBorder="1" applyAlignment="1">
      <alignment horizontal="left" vertical="top" wrapText="1"/>
    </xf>
    <xf numFmtId="0" fontId="34" fillId="0" borderId="0" xfId="3" applyFont="1" applyFill="1" applyBorder="1" applyAlignment="1">
      <alignment horizontal="center" wrapText="1"/>
    </xf>
    <xf numFmtId="0" fontId="8" fillId="0" borderId="0" xfId="3" applyFont="1" applyFill="1" applyAlignment="1">
      <alignment horizontal="left" wrapText="1"/>
    </xf>
    <xf numFmtId="0" fontId="8" fillId="0" borderId="0" xfId="3" applyFont="1" applyFill="1" applyBorder="1" applyAlignment="1">
      <alignment horizontal="left" wrapText="1"/>
    </xf>
  </cellXfs>
  <cellStyles count="5">
    <cellStyle name="Звичайний 2" xfId="1"/>
    <cellStyle name="Обычный" xfId="0" builtinId="0"/>
    <cellStyle name="Обычный 2" xfId="2"/>
    <cellStyle name="Обычный 3" xfId="3"/>
    <cellStyle name="Обычный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HIV\Shostak\&#1051;&#1110;&#1095;&#1080;&#1083;&#1100;&#1085;&#1080;&#1082;&#1080;\&#1055;&#1056;&#1048;&#1051;&#1059;&#1050;&#1048;%20&#1079;&#1072;&#1084;&#1110;&#1085;&#1072;%20&#1090;&#1072;%20&#1086;&#1073;&#1089;&#1083;&#1091;&#1075;&#1086;&#1074;&#1091;&#1074;&#1072;&#1085;&#1085;&#1103;\&#1089;&#1090;&#1088;&#1091;&#1082;&#1090;.%20&#1090;&#1072;&#1088;&#1080;&#1092;&#1091;%20&#1086;&#1073;&#1089;&#1083;.&#1083;&#1110;&#1095;.&#1090;&#1077;&#1087;&#1083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уд.затр.4"/>
      <sheetName val="проїзд 4"/>
      <sheetName val="год.зарпл."/>
      <sheetName val="посл.стор.4"/>
      <sheetName val="матер."/>
      <sheetName val="встан."/>
      <sheetName val="траспор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90"/>
  <sheetViews>
    <sheetView tabSelected="1" topLeftCell="T4" zoomScale="80" zoomScaleNormal="80" workbookViewId="0">
      <selection activeCell="AH13" sqref="AH13"/>
    </sheetView>
  </sheetViews>
  <sheetFormatPr defaultRowHeight="15" x14ac:dyDescent="0.25"/>
  <cols>
    <col min="1" max="1" width="0.140625" style="221" customWidth="1"/>
    <col min="2" max="2" width="5.5703125" style="221" customWidth="1"/>
    <col min="3" max="3" width="14.7109375" style="221" customWidth="1"/>
    <col min="4" max="4" width="39.42578125" style="232" customWidth="1"/>
    <col min="5" max="5" width="10.5703125" style="221" hidden="1" customWidth="1"/>
    <col min="6" max="8" width="10" style="221" hidden="1" customWidth="1"/>
    <col min="9" max="9" width="11.85546875" style="222" customWidth="1"/>
    <col min="10" max="10" width="11.42578125" style="223" customWidth="1"/>
    <col min="11" max="11" width="25.7109375" style="224" customWidth="1"/>
    <col min="12" max="12" width="11.7109375" style="223" customWidth="1"/>
    <col min="13" max="13" width="10.7109375" style="223" customWidth="1"/>
    <col min="14" max="14" width="10.7109375" style="225" bestFit="1" customWidth="1"/>
    <col min="15" max="15" width="10.28515625" style="225" customWidth="1"/>
    <col min="16" max="16" width="12.140625" style="225" customWidth="1"/>
    <col min="17" max="17" width="13.28515625" style="225" customWidth="1"/>
    <col min="18" max="18" width="10.7109375" style="225" bestFit="1" customWidth="1"/>
    <col min="19" max="19" width="10.7109375" style="223" bestFit="1" customWidth="1"/>
    <col min="20" max="20" width="10.5703125" style="223" customWidth="1"/>
    <col min="21" max="21" width="15.5703125" style="223" customWidth="1"/>
    <col min="22" max="22" width="15.7109375" style="223" customWidth="1"/>
    <col min="23" max="23" width="11.7109375" style="223" customWidth="1"/>
    <col min="24" max="24" width="15.28515625" style="223" customWidth="1"/>
    <col min="25" max="26" width="11.7109375" style="223" customWidth="1"/>
    <col min="27" max="27" width="13.42578125" style="223" bestFit="1" customWidth="1"/>
    <col min="28" max="28" width="11.42578125" style="223" customWidth="1"/>
    <col min="29" max="29" width="14" style="223" customWidth="1"/>
    <col min="30" max="30" width="11.140625" style="223" customWidth="1"/>
    <col min="31" max="31" width="15.140625" style="221" customWidth="1"/>
    <col min="32" max="32" width="13.140625" style="221" customWidth="1"/>
    <col min="33" max="33" width="12.85546875" style="221" customWidth="1"/>
    <col min="34" max="16384" width="9.140625" style="221"/>
  </cols>
  <sheetData>
    <row r="1" spans="1:34" s="236" customFormat="1" ht="26.25" x14ac:dyDescent="0.4">
      <c r="C1" s="237"/>
      <c r="D1" s="237" t="s">
        <v>190</v>
      </c>
      <c r="I1" s="238"/>
      <c r="J1" s="239"/>
      <c r="K1" s="240"/>
      <c r="L1" s="239"/>
      <c r="M1" s="239"/>
      <c r="N1" s="241"/>
      <c r="O1" s="241"/>
      <c r="P1" s="241"/>
      <c r="Q1" s="241"/>
      <c r="R1" s="241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42"/>
      <c r="AD1" s="243" t="s">
        <v>191</v>
      </c>
      <c r="AE1" s="242"/>
    </row>
    <row r="2" spans="1:34" s="236" customFormat="1" ht="26.25" x14ac:dyDescent="0.4">
      <c r="C2" s="244"/>
      <c r="D2" s="244" t="s">
        <v>166</v>
      </c>
      <c r="I2" s="238"/>
      <c r="J2" s="239"/>
      <c r="K2" s="240"/>
      <c r="L2" s="239"/>
      <c r="M2" s="239"/>
      <c r="N2" s="241"/>
      <c r="O2" s="241"/>
      <c r="P2" s="241"/>
      <c r="Q2" s="241"/>
      <c r="R2" s="241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42"/>
      <c r="AD2" s="242" t="s">
        <v>192</v>
      </c>
      <c r="AE2" s="242"/>
    </row>
    <row r="3" spans="1:34" s="236" customFormat="1" ht="26.25" x14ac:dyDescent="0.4">
      <c r="C3" s="244"/>
      <c r="D3" s="244" t="s">
        <v>167</v>
      </c>
      <c r="I3" s="238"/>
      <c r="J3" s="239"/>
      <c r="K3" s="240"/>
      <c r="L3" s="239"/>
      <c r="M3" s="239"/>
      <c r="N3" s="241"/>
      <c r="O3" s="241"/>
      <c r="P3" s="241"/>
      <c r="Q3" s="241"/>
      <c r="R3" s="241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42"/>
      <c r="AD3" s="242" t="s">
        <v>77</v>
      </c>
      <c r="AE3" s="242"/>
    </row>
    <row r="4" spans="1:34" s="236" customFormat="1" ht="26.25" x14ac:dyDescent="0.4">
      <c r="C4" s="244"/>
      <c r="D4" s="244" t="s">
        <v>198</v>
      </c>
      <c r="I4" s="238"/>
      <c r="J4" s="239"/>
      <c r="K4" s="240"/>
      <c r="L4" s="239"/>
      <c r="M4" s="239"/>
      <c r="N4" s="241"/>
      <c r="O4" s="241"/>
      <c r="P4" s="241"/>
      <c r="Q4" s="241"/>
      <c r="R4" s="241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42"/>
      <c r="AD4" s="242" t="s">
        <v>193</v>
      </c>
      <c r="AE4" s="242" t="s">
        <v>194</v>
      </c>
      <c r="AF4" s="242"/>
    </row>
    <row r="5" spans="1:34" s="236" customFormat="1" ht="26.25" x14ac:dyDescent="0.4">
      <c r="D5" s="245"/>
      <c r="I5" s="238"/>
      <c r="J5" s="239"/>
      <c r="K5" s="240"/>
      <c r="L5" s="239"/>
      <c r="M5" s="239"/>
      <c r="N5" s="241"/>
      <c r="O5" s="241"/>
      <c r="P5" s="241"/>
      <c r="Q5" s="241"/>
      <c r="R5" s="241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</row>
    <row r="6" spans="1:34" s="236" customFormat="1" ht="26.25" x14ac:dyDescent="0.4">
      <c r="D6" s="245"/>
      <c r="I6" s="238"/>
      <c r="J6" s="239"/>
      <c r="K6" s="240"/>
      <c r="L6" s="239"/>
      <c r="M6" s="239"/>
      <c r="N6" s="241"/>
      <c r="O6" s="241"/>
      <c r="P6" s="241"/>
      <c r="Q6" s="241"/>
      <c r="R6" s="241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</row>
    <row r="7" spans="1:34" s="236" customFormat="1" ht="26.25" x14ac:dyDescent="0.4">
      <c r="D7" s="245"/>
      <c r="I7" s="238"/>
      <c r="J7" s="239"/>
      <c r="K7" s="240"/>
      <c r="L7" s="239"/>
      <c r="M7" s="239"/>
      <c r="N7" s="241"/>
      <c r="O7" s="241"/>
      <c r="P7" s="241"/>
      <c r="Q7" s="241"/>
      <c r="R7" s="241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</row>
    <row r="8" spans="1:34" s="236" customFormat="1" ht="26.25" x14ac:dyDescent="0.4">
      <c r="B8" s="289" t="s">
        <v>189</v>
      </c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90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236" customFormat="1" ht="26.25" x14ac:dyDescent="0.4">
      <c r="B9" s="289" t="s">
        <v>263</v>
      </c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90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9"/>
    </row>
    <row r="11" spans="1:34" s="249" customFormat="1" ht="27" customHeight="1" x14ac:dyDescent="0.25">
      <c r="A11" s="283" t="s">
        <v>2</v>
      </c>
      <c r="B11" s="284" t="s">
        <v>9</v>
      </c>
      <c r="C11" s="273" t="s">
        <v>234</v>
      </c>
      <c r="D11" s="284" t="s">
        <v>0</v>
      </c>
      <c r="E11" s="287" t="s">
        <v>78</v>
      </c>
      <c r="F11" s="246"/>
      <c r="G11" s="247"/>
      <c r="H11" s="275" t="s">
        <v>78</v>
      </c>
      <c r="I11" s="276"/>
      <c r="J11" s="273" t="s">
        <v>160</v>
      </c>
      <c r="K11" s="282" t="s">
        <v>1</v>
      </c>
      <c r="L11" s="273" t="s">
        <v>83</v>
      </c>
      <c r="M11" s="282" t="s">
        <v>5</v>
      </c>
      <c r="N11" s="273" t="s">
        <v>47</v>
      </c>
      <c r="O11" s="273" t="s">
        <v>48</v>
      </c>
      <c r="P11" s="271" t="s">
        <v>43</v>
      </c>
      <c r="Q11" s="288"/>
      <c r="R11" s="288"/>
      <c r="S11" s="288"/>
      <c r="T11" s="288"/>
      <c r="U11" s="272"/>
      <c r="V11" s="273" t="s">
        <v>235</v>
      </c>
      <c r="W11" s="292" t="s">
        <v>266</v>
      </c>
      <c r="X11" s="292" t="s">
        <v>165</v>
      </c>
      <c r="Y11" s="292" t="s">
        <v>267</v>
      </c>
      <c r="Z11" s="248"/>
      <c r="AA11" s="269" t="s">
        <v>250</v>
      </c>
      <c r="AB11" s="269" t="s">
        <v>44</v>
      </c>
      <c r="AC11" s="269" t="s">
        <v>251</v>
      </c>
      <c r="AD11" s="269" t="s">
        <v>45</v>
      </c>
      <c r="AE11" s="269" t="s">
        <v>252</v>
      </c>
      <c r="AF11" s="269" t="s">
        <v>253</v>
      </c>
      <c r="AG11" s="269" t="s">
        <v>254</v>
      </c>
    </row>
    <row r="12" spans="1:34" s="249" customFormat="1" ht="33.75" customHeight="1" x14ac:dyDescent="0.25">
      <c r="A12" s="283"/>
      <c r="B12" s="285"/>
      <c r="C12" s="281"/>
      <c r="D12" s="285"/>
      <c r="E12" s="287"/>
      <c r="F12" s="271" t="s">
        <v>46</v>
      </c>
      <c r="G12" s="272"/>
      <c r="H12" s="277"/>
      <c r="I12" s="278"/>
      <c r="J12" s="281"/>
      <c r="K12" s="282"/>
      <c r="L12" s="281"/>
      <c r="M12" s="282"/>
      <c r="N12" s="281"/>
      <c r="O12" s="281"/>
      <c r="P12" s="273" t="s">
        <v>49</v>
      </c>
      <c r="Q12" s="273" t="s">
        <v>50</v>
      </c>
      <c r="R12" s="273" t="s">
        <v>150</v>
      </c>
      <c r="S12" s="273" t="s">
        <v>218</v>
      </c>
      <c r="T12" s="269" t="s">
        <v>51</v>
      </c>
      <c r="U12" s="273" t="s">
        <v>164</v>
      </c>
      <c r="V12" s="281"/>
      <c r="W12" s="292"/>
      <c r="X12" s="292"/>
      <c r="Y12" s="269"/>
      <c r="Z12" s="270" t="s">
        <v>249</v>
      </c>
      <c r="AA12" s="270"/>
      <c r="AB12" s="270"/>
      <c r="AC12" s="270"/>
      <c r="AD12" s="270"/>
      <c r="AE12" s="270"/>
      <c r="AF12" s="270"/>
      <c r="AG12" s="270"/>
    </row>
    <row r="13" spans="1:34" s="249" customFormat="1" ht="162.75" customHeight="1" x14ac:dyDescent="0.25">
      <c r="A13" s="283"/>
      <c r="B13" s="286"/>
      <c r="C13" s="274"/>
      <c r="D13" s="286"/>
      <c r="E13" s="287"/>
      <c r="F13" s="250" t="s">
        <v>3</v>
      </c>
      <c r="G13" s="250" t="s">
        <v>4</v>
      </c>
      <c r="H13" s="279"/>
      <c r="I13" s="280"/>
      <c r="J13" s="274"/>
      <c r="K13" s="282"/>
      <c r="L13" s="274"/>
      <c r="M13" s="282"/>
      <c r="N13" s="274"/>
      <c r="O13" s="274"/>
      <c r="P13" s="274"/>
      <c r="Q13" s="274"/>
      <c r="R13" s="274"/>
      <c r="S13" s="274"/>
      <c r="T13" s="291"/>
      <c r="U13" s="274"/>
      <c r="V13" s="274"/>
      <c r="W13" s="292"/>
      <c r="X13" s="292"/>
      <c r="Y13" s="269"/>
      <c r="Z13" s="291"/>
      <c r="AA13" s="270"/>
      <c r="AB13" s="270"/>
      <c r="AC13" s="270"/>
      <c r="AD13" s="270"/>
      <c r="AE13" s="270"/>
      <c r="AF13" s="270"/>
      <c r="AG13" s="270"/>
    </row>
    <row r="14" spans="1:34" s="225" customFormat="1" ht="15" customHeight="1" x14ac:dyDescent="0.25">
      <c r="A14" s="283"/>
      <c r="B14" s="227">
        <v>1</v>
      </c>
      <c r="C14" s="227">
        <v>2</v>
      </c>
      <c r="D14" s="227">
        <v>3</v>
      </c>
      <c r="E14" s="228">
        <v>4</v>
      </c>
      <c r="F14" s="226"/>
      <c r="G14" s="226"/>
      <c r="H14" s="227"/>
      <c r="I14" s="227">
        <v>4</v>
      </c>
      <c r="J14" s="229">
        <v>5</v>
      </c>
      <c r="K14" s="227">
        <v>6</v>
      </c>
      <c r="L14" s="227">
        <v>7</v>
      </c>
      <c r="M14" s="227">
        <v>8</v>
      </c>
      <c r="N14" s="227">
        <v>9</v>
      </c>
      <c r="O14" s="227">
        <v>10</v>
      </c>
      <c r="P14" s="227">
        <v>11</v>
      </c>
      <c r="Q14" s="227">
        <v>12</v>
      </c>
      <c r="R14" s="227">
        <v>13</v>
      </c>
      <c r="S14" s="227">
        <v>14</v>
      </c>
      <c r="T14" s="227">
        <v>15</v>
      </c>
      <c r="U14" s="227">
        <v>16</v>
      </c>
      <c r="V14" s="230">
        <v>17</v>
      </c>
      <c r="W14" s="230">
        <v>18</v>
      </c>
      <c r="X14" s="231">
        <v>19</v>
      </c>
      <c r="Y14" s="231">
        <v>20</v>
      </c>
      <c r="Z14" s="231">
        <v>21</v>
      </c>
      <c r="AA14" s="231">
        <v>22</v>
      </c>
      <c r="AB14" s="231">
        <v>23</v>
      </c>
      <c r="AC14" s="231">
        <v>24</v>
      </c>
      <c r="AD14" s="231">
        <v>25</v>
      </c>
      <c r="AE14" s="227">
        <v>26</v>
      </c>
      <c r="AF14" s="227">
        <v>27</v>
      </c>
      <c r="AG14" s="227">
        <v>28</v>
      </c>
    </row>
    <row r="15" spans="1:34" s="251" customFormat="1" ht="23.25" x14ac:dyDescent="0.35">
      <c r="B15" s="258">
        <v>1</v>
      </c>
      <c r="C15" s="252" t="s">
        <v>206</v>
      </c>
      <c r="D15" s="252" t="s">
        <v>207</v>
      </c>
      <c r="E15" s="253">
        <v>15</v>
      </c>
      <c r="F15" s="253">
        <v>15</v>
      </c>
      <c r="G15" s="254"/>
      <c r="H15" s="254"/>
      <c r="I15" s="253">
        <v>15</v>
      </c>
      <c r="J15" s="253">
        <v>16</v>
      </c>
      <c r="K15" s="252" t="s">
        <v>7</v>
      </c>
      <c r="L15" s="252" t="s">
        <v>158</v>
      </c>
      <c r="M15" s="252">
        <v>25</v>
      </c>
      <c r="N15" s="255">
        <f>матер.!$G$35</f>
        <v>120.75</v>
      </c>
      <c r="O15" s="256">
        <f>труд.затр.!$J$27</f>
        <v>345.81090000000006</v>
      </c>
      <c r="P15" s="256">
        <f>O15*0.22</f>
        <v>76.078398000000007</v>
      </c>
      <c r="Q15" s="256">
        <f>повірка!$F$15</f>
        <v>290.5</v>
      </c>
      <c r="R15" s="256">
        <f>повірка!$F$37</f>
        <v>205</v>
      </c>
      <c r="S15" s="256">
        <f>'проїзд '!$H$24</f>
        <v>183.72</v>
      </c>
      <c r="T15" s="256">
        <f>ремонт!$D$45</f>
        <v>114.42</v>
      </c>
      <c r="U15" s="256">
        <f t="shared" ref="U15:U22" si="0">SUM(P15:T15)</f>
        <v>869.71839799999998</v>
      </c>
      <c r="V15" s="256">
        <f t="shared" ref="V15:V22" si="1">N15+O15+U15</f>
        <v>1336.2792979999999</v>
      </c>
      <c r="W15" s="256">
        <f>V15*0.0071</f>
        <v>9.4875830158000003</v>
      </c>
      <c r="X15" s="256">
        <f t="shared" ref="X15:X22" si="2">SUM(V15:W15)</f>
        <v>1345.7668810158</v>
      </c>
      <c r="Y15" s="256">
        <f>X15*0.0209</f>
        <v>28.126527813230219</v>
      </c>
      <c r="Z15" s="256">
        <f>X15/X23*Z23</f>
        <v>34.983196571345609</v>
      </c>
      <c r="AA15" s="256">
        <f>SUM(X15:Z15)</f>
        <v>1408.8766054003759</v>
      </c>
      <c r="AB15" s="256">
        <f t="shared" ref="AB15:AB22" si="3">AA15*0.03</f>
        <v>42.266298162011275</v>
      </c>
      <c r="AC15" s="256">
        <f t="shared" ref="AC15:AC22" si="4">SUM(AA15:AB15)</f>
        <v>1451.1429035623871</v>
      </c>
      <c r="AD15" s="256">
        <f t="shared" ref="AD15:AD22" si="5">AC15*0.2</f>
        <v>290.22858071247742</v>
      </c>
      <c r="AE15" s="256">
        <f t="shared" ref="AE15:AE22" si="6">SUM(AC15:AD15)</f>
        <v>1741.3714842748645</v>
      </c>
      <c r="AF15" s="255">
        <f t="shared" ref="AF15:AF22" si="7">AE15/J15/12</f>
        <v>9.0696431472649195</v>
      </c>
      <c r="AG15" s="262">
        <f t="shared" ref="AG15:AG22" si="8">AF15*3</f>
        <v>27.208929441794758</v>
      </c>
      <c r="AH15" s="257"/>
    </row>
    <row r="16" spans="1:34" s="251" customFormat="1" ht="23.25" x14ac:dyDescent="0.35">
      <c r="B16" s="258">
        <v>2</v>
      </c>
      <c r="C16" s="252" t="s">
        <v>206</v>
      </c>
      <c r="D16" s="252" t="s">
        <v>208</v>
      </c>
      <c r="E16" s="253">
        <v>15</v>
      </c>
      <c r="F16" s="253">
        <v>15</v>
      </c>
      <c r="G16" s="254"/>
      <c r="H16" s="254"/>
      <c r="I16" s="253">
        <v>15</v>
      </c>
      <c r="J16" s="253">
        <v>16</v>
      </c>
      <c r="K16" s="252" t="s">
        <v>7</v>
      </c>
      <c r="L16" s="252" t="s">
        <v>158</v>
      </c>
      <c r="M16" s="252">
        <v>25</v>
      </c>
      <c r="N16" s="255">
        <f>матер.!$G$35</f>
        <v>120.75</v>
      </c>
      <c r="O16" s="256">
        <f>труд.затр.!$J$27</f>
        <v>345.81090000000006</v>
      </c>
      <c r="P16" s="256">
        <f t="shared" ref="P16:P22" si="9">O16*0.22</f>
        <v>76.078398000000007</v>
      </c>
      <c r="Q16" s="256">
        <f>повірка!$F$15</f>
        <v>290.5</v>
      </c>
      <c r="R16" s="256">
        <f>повірка!$F$37</f>
        <v>205</v>
      </c>
      <c r="S16" s="256">
        <f>'проїзд '!$H$24</f>
        <v>183.72</v>
      </c>
      <c r="T16" s="256">
        <f>ремонт!$D$45</f>
        <v>114.42</v>
      </c>
      <c r="U16" s="256">
        <f t="shared" si="0"/>
        <v>869.71839799999998</v>
      </c>
      <c r="V16" s="256">
        <f t="shared" si="1"/>
        <v>1336.2792979999999</v>
      </c>
      <c r="W16" s="256">
        <f t="shared" ref="W16:W22" si="10">V16*0.0071</f>
        <v>9.4875830158000003</v>
      </c>
      <c r="X16" s="256">
        <f t="shared" si="2"/>
        <v>1345.7668810158</v>
      </c>
      <c r="Y16" s="256">
        <f t="shared" ref="Y16:Y22" si="11">X16*0.0209</f>
        <v>28.126527813230219</v>
      </c>
      <c r="Z16" s="256">
        <f>X16/X23*Z23</f>
        <v>34.983196571345609</v>
      </c>
      <c r="AA16" s="256">
        <f t="shared" ref="AA16:AA22" si="12">SUM(X16:Z16)</f>
        <v>1408.8766054003759</v>
      </c>
      <c r="AB16" s="256">
        <f t="shared" si="3"/>
        <v>42.266298162011275</v>
      </c>
      <c r="AC16" s="256">
        <f t="shared" si="4"/>
        <v>1451.1429035623871</v>
      </c>
      <c r="AD16" s="256">
        <f t="shared" si="5"/>
        <v>290.22858071247742</v>
      </c>
      <c r="AE16" s="256">
        <f t="shared" si="6"/>
        <v>1741.3714842748645</v>
      </c>
      <c r="AF16" s="255">
        <f t="shared" si="7"/>
        <v>9.0696431472649195</v>
      </c>
      <c r="AG16" s="262">
        <f t="shared" si="8"/>
        <v>27.208929441794758</v>
      </c>
      <c r="AH16" s="257"/>
    </row>
    <row r="17" spans="2:34" s="251" customFormat="1" ht="23.25" x14ac:dyDescent="0.35">
      <c r="B17" s="258">
        <v>3</v>
      </c>
      <c r="C17" s="252" t="s">
        <v>206</v>
      </c>
      <c r="D17" s="252" t="s">
        <v>209</v>
      </c>
      <c r="E17" s="253">
        <v>55</v>
      </c>
      <c r="F17" s="253">
        <v>55</v>
      </c>
      <c r="G17" s="254"/>
      <c r="H17" s="254"/>
      <c r="I17" s="253">
        <v>55</v>
      </c>
      <c r="J17" s="253">
        <v>60</v>
      </c>
      <c r="K17" s="252" t="s">
        <v>215</v>
      </c>
      <c r="L17" s="252" t="s">
        <v>159</v>
      </c>
      <c r="M17" s="252">
        <v>50</v>
      </c>
      <c r="N17" s="255">
        <f>матер.!$G$43</f>
        <v>83.47</v>
      </c>
      <c r="O17" s="256">
        <f>труд.затр.!$J$27</f>
        <v>345.81090000000006</v>
      </c>
      <c r="P17" s="256">
        <f t="shared" si="9"/>
        <v>76.078398000000007</v>
      </c>
      <c r="Q17" s="256">
        <f>повірка!$F$25</f>
        <v>535.75</v>
      </c>
      <c r="R17" s="256">
        <f>повірка!$F$37</f>
        <v>205</v>
      </c>
      <c r="S17" s="256">
        <f>'проїзд '!$H$24</f>
        <v>183.72</v>
      </c>
      <c r="T17" s="256">
        <f>ремонт!$D$45</f>
        <v>114.42</v>
      </c>
      <c r="U17" s="256">
        <f t="shared" si="0"/>
        <v>1114.968398</v>
      </c>
      <c r="V17" s="256">
        <f t="shared" si="1"/>
        <v>1544.2492980000002</v>
      </c>
      <c r="W17" s="256">
        <f t="shared" si="10"/>
        <v>10.964170015800002</v>
      </c>
      <c r="X17" s="256">
        <f t="shared" si="2"/>
        <v>1555.2134680158001</v>
      </c>
      <c r="Y17" s="256">
        <f t="shared" si="11"/>
        <v>32.503961481530219</v>
      </c>
      <c r="Z17" s="256">
        <f>X17/X23*Z23</f>
        <v>40.427758499253848</v>
      </c>
      <c r="AA17" s="256">
        <f t="shared" si="12"/>
        <v>1628.1451879965841</v>
      </c>
      <c r="AB17" s="256">
        <f t="shared" si="3"/>
        <v>48.844355639897522</v>
      </c>
      <c r="AC17" s="256">
        <f t="shared" si="4"/>
        <v>1676.9895436364816</v>
      </c>
      <c r="AD17" s="256">
        <f t="shared" si="5"/>
        <v>335.39790872729634</v>
      </c>
      <c r="AE17" s="256">
        <f t="shared" si="6"/>
        <v>2012.3874523637778</v>
      </c>
      <c r="AF17" s="255">
        <f t="shared" si="7"/>
        <v>2.7949825727274695</v>
      </c>
      <c r="AG17" s="262">
        <f t="shared" si="8"/>
        <v>8.3849477181824081</v>
      </c>
      <c r="AH17" s="257"/>
    </row>
    <row r="18" spans="2:34" s="251" customFormat="1" ht="23.25" x14ac:dyDescent="0.35">
      <c r="B18" s="258">
        <v>4</v>
      </c>
      <c r="C18" s="252" t="s">
        <v>206</v>
      </c>
      <c r="D18" s="252" t="s">
        <v>210</v>
      </c>
      <c r="E18" s="253">
        <v>57</v>
      </c>
      <c r="F18" s="253">
        <v>55</v>
      </c>
      <c r="G18" s="254"/>
      <c r="H18" s="254"/>
      <c r="I18" s="253">
        <v>57</v>
      </c>
      <c r="J18" s="253">
        <v>56</v>
      </c>
      <c r="K18" s="252" t="s">
        <v>131</v>
      </c>
      <c r="L18" s="252" t="s">
        <v>158</v>
      </c>
      <c r="M18" s="252">
        <v>40</v>
      </c>
      <c r="N18" s="255">
        <f>матер.!$G$25</f>
        <v>31.82</v>
      </c>
      <c r="O18" s="256">
        <f>труд.затр.!$J$27</f>
        <v>345.81090000000006</v>
      </c>
      <c r="P18" s="256">
        <f t="shared" si="9"/>
        <v>76.078398000000007</v>
      </c>
      <c r="Q18" s="256">
        <f>повірка!$F$17</f>
        <v>317</v>
      </c>
      <c r="R18" s="256">
        <f>повірка!$F$37</f>
        <v>205</v>
      </c>
      <c r="S18" s="256">
        <f>'проїзд '!$H$24</f>
        <v>183.72</v>
      </c>
      <c r="T18" s="256">
        <f>ремонт!$D$45</f>
        <v>114.42</v>
      </c>
      <c r="U18" s="256">
        <f t="shared" si="0"/>
        <v>896.21839799999998</v>
      </c>
      <c r="V18" s="256">
        <f t="shared" si="1"/>
        <v>1273.8492980000001</v>
      </c>
      <c r="W18" s="256">
        <f t="shared" si="10"/>
        <v>9.0443300158000017</v>
      </c>
      <c r="X18" s="256">
        <f t="shared" si="2"/>
        <v>1282.8936280158</v>
      </c>
      <c r="Y18" s="256">
        <f t="shared" si="11"/>
        <v>26.812476825530219</v>
      </c>
      <c r="Z18" s="256">
        <f>X18/X23*Z23</f>
        <v>33.348806990351655</v>
      </c>
      <c r="AA18" s="256">
        <f t="shared" si="12"/>
        <v>1343.0549118316819</v>
      </c>
      <c r="AB18" s="256">
        <f t="shared" si="3"/>
        <v>40.291647354950456</v>
      </c>
      <c r="AC18" s="256">
        <f t="shared" si="4"/>
        <v>1383.3465591866325</v>
      </c>
      <c r="AD18" s="256">
        <f t="shared" si="5"/>
        <v>276.66931183732652</v>
      </c>
      <c r="AE18" s="256">
        <f t="shared" si="6"/>
        <v>1660.0158710239589</v>
      </c>
      <c r="AF18" s="255">
        <f t="shared" si="7"/>
        <v>2.4702617128332722</v>
      </c>
      <c r="AG18" s="262">
        <f t="shared" si="8"/>
        <v>7.4107851384998167</v>
      </c>
      <c r="AH18" s="257"/>
    </row>
    <row r="19" spans="2:34" s="251" customFormat="1" ht="23.25" x14ac:dyDescent="0.35">
      <c r="B19" s="258">
        <v>5</v>
      </c>
      <c r="C19" s="252" t="s">
        <v>206</v>
      </c>
      <c r="D19" s="252" t="s">
        <v>211</v>
      </c>
      <c r="E19" s="253">
        <v>45</v>
      </c>
      <c r="F19" s="253">
        <v>45</v>
      </c>
      <c r="G19" s="254"/>
      <c r="H19" s="254"/>
      <c r="I19" s="253">
        <v>45</v>
      </c>
      <c r="J19" s="253">
        <v>45</v>
      </c>
      <c r="K19" s="252" t="s">
        <v>215</v>
      </c>
      <c r="L19" s="252" t="s">
        <v>158</v>
      </c>
      <c r="M19" s="252">
        <v>50</v>
      </c>
      <c r="N19" s="255">
        <f>матер.!$G$43</f>
        <v>83.47</v>
      </c>
      <c r="O19" s="256">
        <f>труд.затр.!$J$27</f>
        <v>345.81090000000006</v>
      </c>
      <c r="P19" s="256">
        <f t="shared" si="9"/>
        <v>76.078398000000007</v>
      </c>
      <c r="Q19" s="256">
        <f>повірка!$F$18</f>
        <v>356</v>
      </c>
      <c r="R19" s="256">
        <f>повірка!$F$37</f>
        <v>205</v>
      </c>
      <c r="S19" s="256">
        <f>'проїзд '!$H$24</f>
        <v>183.72</v>
      </c>
      <c r="T19" s="256">
        <f>ремонт!$D$45</f>
        <v>114.42</v>
      </c>
      <c r="U19" s="256">
        <f t="shared" si="0"/>
        <v>935.21839799999998</v>
      </c>
      <c r="V19" s="256">
        <f t="shared" si="1"/>
        <v>1364.4992980000002</v>
      </c>
      <c r="W19" s="256">
        <f t="shared" si="10"/>
        <v>9.6879450158000022</v>
      </c>
      <c r="X19" s="256">
        <f t="shared" si="2"/>
        <v>1374.1872430158003</v>
      </c>
      <c r="Y19" s="256">
        <f t="shared" si="11"/>
        <v>28.720513379030223</v>
      </c>
      <c r="Z19" s="256">
        <f>X19/X23*Z23</f>
        <v>35.721983596424089</v>
      </c>
      <c r="AA19" s="256">
        <f t="shared" si="12"/>
        <v>1438.6297399912546</v>
      </c>
      <c r="AB19" s="256">
        <f t="shared" si="3"/>
        <v>43.158892199737636</v>
      </c>
      <c r="AC19" s="256">
        <f t="shared" si="4"/>
        <v>1481.7886321909923</v>
      </c>
      <c r="AD19" s="256">
        <f t="shared" si="5"/>
        <v>296.35772643819848</v>
      </c>
      <c r="AE19" s="256">
        <f t="shared" si="6"/>
        <v>1778.1463586291907</v>
      </c>
      <c r="AF19" s="255">
        <f t="shared" si="7"/>
        <v>3.2928636270910938</v>
      </c>
      <c r="AG19" s="262">
        <f t="shared" si="8"/>
        <v>9.878590881273281</v>
      </c>
      <c r="AH19" s="257"/>
    </row>
    <row r="20" spans="2:34" s="251" customFormat="1" ht="23.25" x14ac:dyDescent="0.35">
      <c r="B20" s="258">
        <v>6</v>
      </c>
      <c r="C20" s="252" t="s">
        <v>206</v>
      </c>
      <c r="D20" s="252" t="s">
        <v>212</v>
      </c>
      <c r="E20" s="253">
        <v>60</v>
      </c>
      <c r="F20" s="253">
        <v>58</v>
      </c>
      <c r="G20" s="254"/>
      <c r="H20" s="254"/>
      <c r="I20" s="253">
        <v>60</v>
      </c>
      <c r="J20" s="253">
        <v>60</v>
      </c>
      <c r="K20" s="252" t="s">
        <v>7</v>
      </c>
      <c r="L20" s="252" t="s">
        <v>158</v>
      </c>
      <c r="M20" s="252">
        <v>50</v>
      </c>
      <c r="N20" s="255">
        <f>матер.!$G$35</f>
        <v>120.75</v>
      </c>
      <c r="O20" s="256">
        <f>труд.затр.!$J$27</f>
        <v>345.81090000000006</v>
      </c>
      <c r="P20" s="256">
        <f t="shared" si="9"/>
        <v>76.078398000000007</v>
      </c>
      <c r="Q20" s="256">
        <f>повірка!$F$18</f>
        <v>356</v>
      </c>
      <c r="R20" s="256">
        <f>повірка!$F$37</f>
        <v>205</v>
      </c>
      <c r="S20" s="256">
        <f>'проїзд '!$H$24</f>
        <v>183.72</v>
      </c>
      <c r="T20" s="256">
        <f>ремонт!$D$45</f>
        <v>114.42</v>
      </c>
      <c r="U20" s="256">
        <f t="shared" si="0"/>
        <v>935.21839799999998</v>
      </c>
      <c r="V20" s="256">
        <f t="shared" si="1"/>
        <v>1401.7792979999999</v>
      </c>
      <c r="W20" s="256">
        <f t="shared" si="10"/>
        <v>9.9526330158</v>
      </c>
      <c r="X20" s="256">
        <f t="shared" si="2"/>
        <v>1411.7319310158</v>
      </c>
      <c r="Y20" s="256">
        <f t="shared" si="11"/>
        <v>29.505197358230216</v>
      </c>
      <c r="Z20" s="256">
        <f>X20/X23*Z23</f>
        <v>36.697957384337812</v>
      </c>
      <c r="AA20" s="256">
        <f t="shared" si="12"/>
        <v>1477.9350857583679</v>
      </c>
      <c r="AB20" s="256">
        <f t="shared" si="3"/>
        <v>44.338052572751039</v>
      </c>
      <c r="AC20" s="256">
        <f t="shared" si="4"/>
        <v>1522.2731383311188</v>
      </c>
      <c r="AD20" s="256">
        <f t="shared" si="5"/>
        <v>304.45462766622376</v>
      </c>
      <c r="AE20" s="256">
        <f t="shared" si="6"/>
        <v>1826.7277659973427</v>
      </c>
      <c r="AF20" s="255">
        <f t="shared" si="7"/>
        <v>2.5371218972185314</v>
      </c>
      <c r="AG20" s="262">
        <f t="shared" si="8"/>
        <v>7.6113656916555943</v>
      </c>
      <c r="AH20" s="257"/>
    </row>
    <row r="21" spans="2:34" s="251" customFormat="1" ht="23.25" x14ac:dyDescent="0.35">
      <c r="B21" s="258">
        <v>7</v>
      </c>
      <c r="C21" s="252" t="s">
        <v>206</v>
      </c>
      <c r="D21" s="252" t="s">
        <v>213</v>
      </c>
      <c r="E21" s="253">
        <v>67</v>
      </c>
      <c r="F21" s="253">
        <v>65</v>
      </c>
      <c r="G21" s="254"/>
      <c r="H21" s="254"/>
      <c r="I21" s="253">
        <v>67</v>
      </c>
      <c r="J21" s="253">
        <v>65</v>
      </c>
      <c r="K21" s="252" t="s">
        <v>74</v>
      </c>
      <c r="L21" s="252" t="s">
        <v>159</v>
      </c>
      <c r="M21" s="252">
        <v>50</v>
      </c>
      <c r="N21" s="255">
        <f>матер.!$G$34</f>
        <v>120.75</v>
      </c>
      <c r="O21" s="256">
        <f>труд.затр.!$J$27</f>
        <v>345.81090000000006</v>
      </c>
      <c r="P21" s="256">
        <f t="shared" si="9"/>
        <v>76.078398000000007</v>
      </c>
      <c r="Q21" s="256">
        <f>повірка!$F$25</f>
        <v>535.75</v>
      </c>
      <c r="R21" s="256">
        <f>повірка!$F$37</f>
        <v>205</v>
      </c>
      <c r="S21" s="256">
        <f>'проїзд '!$H$24</f>
        <v>183.72</v>
      </c>
      <c r="T21" s="256">
        <f>ремонт!$D$45</f>
        <v>114.42</v>
      </c>
      <c r="U21" s="256">
        <f t="shared" si="0"/>
        <v>1114.968398</v>
      </c>
      <c r="V21" s="256">
        <f t="shared" si="1"/>
        <v>1581.5292979999999</v>
      </c>
      <c r="W21" s="256">
        <f t="shared" si="10"/>
        <v>11.2288580158</v>
      </c>
      <c r="X21" s="256">
        <f t="shared" si="2"/>
        <v>1592.7581560157998</v>
      </c>
      <c r="Y21" s="256">
        <f t="shared" si="11"/>
        <v>33.288645460730216</v>
      </c>
      <c r="Z21" s="256">
        <f>X21/X23*Z23</f>
        <v>41.403732287167571</v>
      </c>
      <c r="AA21" s="256">
        <f t="shared" si="12"/>
        <v>1667.4505337636976</v>
      </c>
      <c r="AB21" s="256">
        <f t="shared" si="3"/>
        <v>50.023516012910925</v>
      </c>
      <c r="AC21" s="256">
        <f t="shared" si="4"/>
        <v>1717.4740497766086</v>
      </c>
      <c r="AD21" s="256">
        <f t="shared" si="5"/>
        <v>343.49480995532173</v>
      </c>
      <c r="AE21" s="256">
        <f t="shared" si="6"/>
        <v>2060.9688597319305</v>
      </c>
      <c r="AF21" s="255">
        <f t="shared" si="7"/>
        <v>2.6422677688870904</v>
      </c>
      <c r="AG21" s="262">
        <f t="shared" si="8"/>
        <v>7.9268033066612711</v>
      </c>
      <c r="AH21" s="257"/>
    </row>
    <row r="22" spans="2:34" s="251" customFormat="1" ht="23.25" x14ac:dyDescent="0.35">
      <c r="B22" s="258">
        <v>8</v>
      </c>
      <c r="C22" s="252" t="s">
        <v>206</v>
      </c>
      <c r="D22" s="252" t="s">
        <v>214</v>
      </c>
      <c r="E22" s="253">
        <v>60</v>
      </c>
      <c r="F22" s="253">
        <v>60</v>
      </c>
      <c r="G22" s="254"/>
      <c r="H22" s="254"/>
      <c r="I22" s="253">
        <v>60</v>
      </c>
      <c r="J22" s="253">
        <v>60</v>
      </c>
      <c r="K22" s="252" t="s">
        <v>71</v>
      </c>
      <c r="L22" s="252" t="s">
        <v>158</v>
      </c>
      <c r="M22" s="252">
        <v>50</v>
      </c>
      <c r="N22" s="255">
        <f>матер.!$G$28</f>
        <v>31.82</v>
      </c>
      <c r="O22" s="256">
        <f>труд.затр.!$J$27</f>
        <v>345.81090000000006</v>
      </c>
      <c r="P22" s="256">
        <f t="shared" si="9"/>
        <v>76.078398000000007</v>
      </c>
      <c r="Q22" s="256">
        <f>повірка!$F$18</f>
        <v>356</v>
      </c>
      <c r="R22" s="256">
        <f>повірка!$F$37</f>
        <v>205</v>
      </c>
      <c r="S22" s="256">
        <f>'проїзд '!$H$24</f>
        <v>183.72</v>
      </c>
      <c r="T22" s="256">
        <f>ремонт!$D$45</f>
        <v>114.42</v>
      </c>
      <c r="U22" s="256">
        <f t="shared" si="0"/>
        <v>935.21839799999998</v>
      </c>
      <c r="V22" s="256">
        <f t="shared" si="1"/>
        <v>1312.8492980000001</v>
      </c>
      <c r="W22" s="256">
        <f t="shared" si="10"/>
        <v>9.3212300158000012</v>
      </c>
      <c r="X22" s="256">
        <f t="shared" si="2"/>
        <v>1322.1705280158001</v>
      </c>
      <c r="Y22" s="256">
        <f t="shared" si="11"/>
        <v>27.633364035530221</v>
      </c>
      <c r="Z22" s="256">
        <f>X22/X23*Z23</f>
        <v>34.369809611827939</v>
      </c>
      <c r="AA22" s="256">
        <f t="shared" si="12"/>
        <v>1384.1737016631582</v>
      </c>
      <c r="AB22" s="256">
        <f t="shared" si="3"/>
        <v>41.525211049894743</v>
      </c>
      <c r="AC22" s="256">
        <f t="shared" si="4"/>
        <v>1425.698912713053</v>
      </c>
      <c r="AD22" s="256">
        <f t="shared" si="5"/>
        <v>285.13978254261059</v>
      </c>
      <c r="AE22" s="256">
        <f t="shared" si="6"/>
        <v>1710.8386952556637</v>
      </c>
      <c r="AF22" s="255">
        <f t="shared" si="7"/>
        <v>2.3761648545217553</v>
      </c>
      <c r="AG22" s="262">
        <f t="shared" si="8"/>
        <v>7.1284945635652655</v>
      </c>
      <c r="AH22" s="257"/>
    </row>
    <row r="23" spans="2:34" ht="19.5" hidden="1" customHeight="1" x14ac:dyDescent="0.25">
      <c r="J23" s="156">
        <f>SUM(J15:J22)</f>
        <v>378</v>
      </c>
      <c r="K23" s="233"/>
      <c r="L23" s="233"/>
      <c r="S23" s="225"/>
      <c r="T23" s="225"/>
      <c r="X23" s="223">
        <v>11230.4887161264</v>
      </c>
      <c r="Y23" s="223">
        <v>234.71721416704173</v>
      </c>
      <c r="Z23" s="223">
        <v>291.9364415120541</v>
      </c>
    </row>
    <row r="24" spans="2:34" x14ac:dyDescent="0.25">
      <c r="J24" s="233"/>
      <c r="K24" s="233"/>
      <c r="L24" s="233"/>
    </row>
    <row r="25" spans="2:34" x14ac:dyDescent="0.25">
      <c r="J25" s="233"/>
      <c r="K25" s="233"/>
      <c r="L25" s="233"/>
    </row>
    <row r="26" spans="2:34" s="236" customFormat="1" ht="26.25" x14ac:dyDescent="0.4">
      <c r="C26" s="239" t="s">
        <v>195</v>
      </c>
      <c r="D26" s="259"/>
      <c r="E26" s="240"/>
      <c r="F26" s="240"/>
      <c r="G26" s="240"/>
      <c r="H26" s="240"/>
      <c r="I26" s="260"/>
      <c r="J26" s="261"/>
      <c r="K26" s="261"/>
      <c r="L26" s="26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39"/>
      <c r="AD26" s="239"/>
      <c r="AE26" s="239" t="s">
        <v>197</v>
      </c>
      <c r="AF26" s="239"/>
    </row>
    <row r="27" spans="2:34" ht="15.75" x14ac:dyDescent="0.25">
      <c r="C27" s="223"/>
      <c r="D27" s="234"/>
      <c r="E27" s="224"/>
      <c r="F27" s="224"/>
      <c r="G27" s="224"/>
      <c r="H27" s="224"/>
      <c r="I27" s="235"/>
      <c r="J27" s="233"/>
      <c r="K27" s="233"/>
      <c r="L27" s="233"/>
      <c r="M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E27" s="223"/>
      <c r="AF27" s="223"/>
    </row>
    <row r="28" spans="2:34" ht="15.75" x14ac:dyDescent="0.25">
      <c r="C28" s="223" t="s">
        <v>196</v>
      </c>
      <c r="D28" s="234"/>
      <c r="E28" s="224"/>
      <c r="F28" s="224"/>
      <c r="G28" s="224"/>
      <c r="H28" s="224"/>
      <c r="I28" s="235"/>
      <c r="J28" s="233"/>
      <c r="K28" s="233"/>
      <c r="L28" s="233"/>
      <c r="M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E28" s="223"/>
      <c r="AF28" s="223"/>
    </row>
    <row r="29" spans="2:34" ht="15.75" x14ac:dyDescent="0.25">
      <c r="C29" s="223"/>
      <c r="D29" s="234"/>
      <c r="E29" s="224"/>
      <c r="F29" s="224"/>
      <c r="G29" s="224"/>
      <c r="H29" s="224"/>
      <c r="I29" s="235"/>
      <c r="J29" s="233" t="s">
        <v>75</v>
      </c>
      <c r="K29" s="233"/>
      <c r="L29" s="233"/>
      <c r="M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E29" s="223"/>
      <c r="AF29" s="223"/>
    </row>
    <row r="30" spans="2:34" ht="15.75" x14ac:dyDescent="0.25">
      <c r="C30" s="223"/>
      <c r="D30" s="234"/>
      <c r="E30" s="224"/>
      <c r="F30" s="224"/>
      <c r="G30" s="224"/>
      <c r="H30" s="224"/>
      <c r="I30" s="235"/>
      <c r="J30" s="233"/>
      <c r="K30" s="233"/>
      <c r="L30" s="233"/>
      <c r="M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E30" s="223"/>
      <c r="AF30" s="223"/>
    </row>
    <row r="31" spans="2:34" ht="15.75" x14ac:dyDescent="0.25">
      <c r="C31" s="223"/>
      <c r="D31" s="234"/>
      <c r="E31" s="224"/>
      <c r="F31" s="224"/>
      <c r="G31" s="224"/>
      <c r="H31" s="224"/>
      <c r="I31" s="235"/>
      <c r="J31" s="233"/>
      <c r="K31" s="233"/>
      <c r="L31" s="233"/>
      <c r="M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E31" s="223"/>
      <c r="AF31" s="223"/>
    </row>
    <row r="32" spans="2:34" x14ac:dyDescent="0.25">
      <c r="J32" s="233"/>
      <c r="K32" s="233"/>
      <c r="L32" s="233"/>
    </row>
    <row r="33" spans="10:12" x14ac:dyDescent="0.25">
      <c r="J33" s="233"/>
      <c r="K33" s="233"/>
      <c r="L33" s="233"/>
    </row>
    <row r="34" spans="10:12" x14ac:dyDescent="0.25">
      <c r="J34" s="233"/>
      <c r="K34" s="233"/>
      <c r="L34" s="233"/>
    </row>
    <row r="35" spans="10:12" x14ac:dyDescent="0.25">
      <c r="J35" s="233"/>
      <c r="K35" s="233"/>
      <c r="L35" s="233"/>
    </row>
    <row r="36" spans="10:12" x14ac:dyDescent="0.25">
      <c r="J36" s="233"/>
      <c r="K36" s="233"/>
      <c r="L36" s="233"/>
    </row>
    <row r="37" spans="10:12" x14ac:dyDescent="0.25">
      <c r="J37" s="233"/>
      <c r="K37" s="233"/>
      <c r="L37" s="233"/>
    </row>
    <row r="38" spans="10:12" x14ac:dyDescent="0.25">
      <c r="J38" s="233"/>
      <c r="K38" s="233"/>
      <c r="L38" s="233"/>
    </row>
    <row r="39" spans="10:12" x14ac:dyDescent="0.25">
      <c r="J39" s="233"/>
      <c r="K39" s="233"/>
      <c r="L39" s="233"/>
    </row>
    <row r="40" spans="10:12" x14ac:dyDescent="0.25">
      <c r="J40" s="233"/>
      <c r="K40" s="233"/>
      <c r="L40" s="233"/>
    </row>
    <row r="41" spans="10:12" x14ac:dyDescent="0.25">
      <c r="J41" s="233"/>
      <c r="K41" s="233"/>
      <c r="L41" s="233"/>
    </row>
    <row r="42" spans="10:12" x14ac:dyDescent="0.25">
      <c r="J42" s="233"/>
      <c r="K42" s="233"/>
      <c r="L42" s="233"/>
    </row>
    <row r="43" spans="10:12" x14ac:dyDescent="0.25">
      <c r="J43" s="233"/>
      <c r="K43" s="233"/>
      <c r="L43" s="233"/>
    </row>
    <row r="44" spans="10:12" x14ac:dyDescent="0.25">
      <c r="J44" s="233"/>
      <c r="K44" s="233"/>
      <c r="L44" s="233"/>
    </row>
    <row r="45" spans="10:12" x14ac:dyDescent="0.25">
      <c r="J45" s="233"/>
      <c r="K45" s="233"/>
      <c r="L45" s="233"/>
    </row>
    <row r="46" spans="10:12" x14ac:dyDescent="0.25">
      <c r="J46" s="233"/>
      <c r="K46" s="233"/>
      <c r="L46" s="233"/>
    </row>
    <row r="47" spans="10:12" x14ac:dyDescent="0.25">
      <c r="J47" s="233"/>
      <c r="K47" s="233"/>
      <c r="L47" s="233"/>
    </row>
    <row r="48" spans="10:12" x14ac:dyDescent="0.25">
      <c r="J48" s="233"/>
      <c r="K48" s="233"/>
      <c r="L48" s="233"/>
    </row>
    <row r="49" spans="10:12" x14ac:dyDescent="0.25">
      <c r="J49" s="233"/>
      <c r="K49" s="233"/>
      <c r="L49" s="233"/>
    </row>
    <row r="50" spans="10:12" x14ac:dyDescent="0.25">
      <c r="J50" s="233"/>
      <c r="K50" s="233"/>
      <c r="L50" s="233"/>
    </row>
    <row r="51" spans="10:12" x14ac:dyDescent="0.25">
      <c r="J51" s="233"/>
      <c r="K51" s="233"/>
      <c r="L51" s="233"/>
    </row>
    <row r="52" spans="10:12" x14ac:dyDescent="0.25">
      <c r="J52" s="233"/>
      <c r="K52" s="233"/>
      <c r="L52" s="233"/>
    </row>
    <row r="53" spans="10:12" x14ac:dyDescent="0.25">
      <c r="J53" s="233"/>
      <c r="K53" s="233"/>
      <c r="L53" s="233"/>
    </row>
    <row r="54" spans="10:12" x14ac:dyDescent="0.25">
      <c r="J54" s="233"/>
      <c r="K54" s="233"/>
      <c r="L54" s="233"/>
    </row>
    <row r="55" spans="10:12" x14ac:dyDescent="0.25">
      <c r="J55" s="233"/>
      <c r="K55" s="233"/>
      <c r="L55" s="233"/>
    </row>
    <row r="56" spans="10:12" x14ac:dyDescent="0.25">
      <c r="J56" s="233"/>
      <c r="K56" s="233"/>
      <c r="L56" s="233"/>
    </row>
    <row r="57" spans="10:12" x14ac:dyDescent="0.25">
      <c r="J57" s="233"/>
      <c r="K57" s="233"/>
      <c r="L57" s="233"/>
    </row>
    <row r="58" spans="10:12" x14ac:dyDescent="0.25">
      <c r="J58" s="233"/>
      <c r="K58" s="233"/>
      <c r="L58" s="233"/>
    </row>
    <row r="59" spans="10:12" x14ac:dyDescent="0.25">
      <c r="J59" s="233"/>
      <c r="K59" s="233"/>
      <c r="L59" s="233"/>
    </row>
    <row r="60" spans="10:12" x14ac:dyDescent="0.25">
      <c r="J60" s="233"/>
      <c r="K60" s="233"/>
      <c r="L60" s="233"/>
    </row>
    <row r="61" spans="10:12" x14ac:dyDescent="0.25">
      <c r="J61" s="233"/>
      <c r="K61" s="233"/>
      <c r="L61" s="233"/>
    </row>
    <row r="62" spans="10:12" x14ac:dyDescent="0.25">
      <c r="J62" s="233"/>
      <c r="K62" s="233"/>
      <c r="L62" s="233"/>
    </row>
    <row r="63" spans="10:12" x14ac:dyDescent="0.25">
      <c r="J63" s="233"/>
      <c r="K63" s="233"/>
      <c r="L63" s="233"/>
    </row>
    <row r="64" spans="10:12" x14ac:dyDescent="0.25">
      <c r="J64" s="233"/>
      <c r="K64" s="233"/>
      <c r="L64" s="233"/>
    </row>
    <row r="65" spans="10:12" x14ac:dyDescent="0.25">
      <c r="J65" s="233"/>
      <c r="K65" s="233"/>
      <c r="L65" s="233"/>
    </row>
    <row r="66" spans="10:12" x14ac:dyDescent="0.25">
      <c r="J66" s="233"/>
      <c r="K66" s="233"/>
      <c r="L66" s="233"/>
    </row>
    <row r="67" spans="10:12" x14ac:dyDescent="0.25">
      <c r="J67" s="233"/>
      <c r="K67" s="233"/>
      <c r="L67" s="233"/>
    </row>
    <row r="68" spans="10:12" x14ac:dyDescent="0.25">
      <c r="J68" s="233"/>
      <c r="K68" s="233"/>
      <c r="L68" s="233"/>
    </row>
    <row r="69" spans="10:12" x14ac:dyDescent="0.25">
      <c r="J69" s="233"/>
      <c r="K69" s="233"/>
      <c r="L69" s="233"/>
    </row>
    <row r="70" spans="10:12" x14ac:dyDescent="0.25">
      <c r="J70" s="233"/>
      <c r="K70" s="233"/>
      <c r="L70" s="233"/>
    </row>
    <row r="71" spans="10:12" x14ac:dyDescent="0.25">
      <c r="J71" s="233"/>
      <c r="K71" s="233"/>
      <c r="L71" s="233"/>
    </row>
    <row r="72" spans="10:12" x14ac:dyDescent="0.25">
      <c r="J72" s="233"/>
      <c r="K72" s="233"/>
      <c r="L72" s="233"/>
    </row>
    <row r="73" spans="10:12" x14ac:dyDescent="0.25">
      <c r="J73" s="233"/>
      <c r="K73" s="233"/>
      <c r="L73" s="233"/>
    </row>
    <row r="74" spans="10:12" x14ac:dyDescent="0.25">
      <c r="J74" s="233"/>
      <c r="K74" s="233"/>
      <c r="L74" s="233"/>
    </row>
    <row r="75" spans="10:12" x14ac:dyDescent="0.25">
      <c r="J75" s="233"/>
      <c r="K75" s="233"/>
      <c r="L75" s="233"/>
    </row>
    <row r="76" spans="10:12" x14ac:dyDescent="0.25">
      <c r="J76" s="233"/>
      <c r="K76" s="233"/>
      <c r="L76" s="233"/>
    </row>
    <row r="77" spans="10:12" x14ac:dyDescent="0.25">
      <c r="J77" s="233"/>
      <c r="K77" s="233"/>
      <c r="L77" s="233"/>
    </row>
    <row r="78" spans="10:12" x14ac:dyDescent="0.25">
      <c r="J78" s="233"/>
      <c r="K78" s="233"/>
      <c r="L78" s="233"/>
    </row>
    <row r="79" spans="10:12" x14ac:dyDescent="0.25">
      <c r="J79" s="233"/>
      <c r="K79" s="233"/>
      <c r="L79" s="233"/>
    </row>
    <row r="80" spans="10:12" x14ac:dyDescent="0.25">
      <c r="J80" s="233"/>
      <c r="K80" s="233"/>
      <c r="L80" s="233"/>
    </row>
    <row r="81" spans="10:12" x14ac:dyDescent="0.25">
      <c r="J81" s="233"/>
      <c r="K81" s="233"/>
      <c r="L81" s="233"/>
    </row>
    <row r="82" spans="10:12" x14ac:dyDescent="0.25">
      <c r="J82" s="233"/>
      <c r="K82" s="233"/>
      <c r="L82" s="233"/>
    </row>
    <row r="83" spans="10:12" x14ac:dyDescent="0.25">
      <c r="J83" s="233"/>
      <c r="K83" s="233"/>
      <c r="L83" s="233"/>
    </row>
    <row r="84" spans="10:12" x14ac:dyDescent="0.25">
      <c r="J84" s="233"/>
      <c r="K84" s="233"/>
      <c r="L84" s="233"/>
    </row>
    <row r="85" spans="10:12" x14ac:dyDescent="0.25">
      <c r="J85" s="233"/>
      <c r="K85" s="233"/>
      <c r="L85" s="233"/>
    </row>
    <row r="86" spans="10:12" x14ac:dyDescent="0.25">
      <c r="J86" s="233"/>
      <c r="K86" s="233"/>
      <c r="L86" s="233"/>
    </row>
    <row r="87" spans="10:12" x14ac:dyDescent="0.25">
      <c r="J87" s="233"/>
      <c r="K87" s="233"/>
      <c r="L87" s="233"/>
    </row>
    <row r="88" spans="10:12" x14ac:dyDescent="0.25">
      <c r="J88" s="233"/>
      <c r="K88" s="233"/>
      <c r="L88" s="233"/>
    </row>
    <row r="89" spans="10:12" x14ac:dyDescent="0.25">
      <c r="J89" s="233"/>
      <c r="K89" s="233"/>
      <c r="L89" s="233"/>
    </row>
    <row r="90" spans="10:12" x14ac:dyDescent="0.25">
      <c r="J90" s="233"/>
      <c r="K90" s="233"/>
      <c r="L90" s="233"/>
    </row>
  </sheetData>
  <autoFilter ref="A13:AF22"/>
  <mergeCells count="34">
    <mergeCell ref="B8:AF8"/>
    <mergeCell ref="S12:S13"/>
    <mergeCell ref="T12:T13"/>
    <mergeCell ref="J11:J13"/>
    <mergeCell ref="K11:K13"/>
    <mergeCell ref="B9:AF9"/>
    <mergeCell ref="W11:W13"/>
    <mergeCell ref="X11:X13"/>
    <mergeCell ref="AB11:AB13"/>
    <mergeCell ref="AE11:AE13"/>
    <mergeCell ref="Y11:Y13"/>
    <mergeCell ref="AA11:AA13"/>
    <mergeCell ref="Z12:Z13"/>
    <mergeCell ref="C11:C13"/>
    <mergeCell ref="A11:A14"/>
    <mergeCell ref="B11:B13"/>
    <mergeCell ref="D11:D13"/>
    <mergeCell ref="E11:E13"/>
    <mergeCell ref="V11:V13"/>
    <mergeCell ref="P12:P13"/>
    <mergeCell ref="O11:O13"/>
    <mergeCell ref="P11:U11"/>
    <mergeCell ref="Q12:Q13"/>
    <mergeCell ref="AG11:AG13"/>
    <mergeCell ref="F12:G12"/>
    <mergeCell ref="U12:U13"/>
    <mergeCell ref="H11:I13"/>
    <mergeCell ref="R12:R13"/>
    <mergeCell ref="L11:L13"/>
    <mergeCell ref="M11:M13"/>
    <mergeCell ref="N11:N13"/>
    <mergeCell ref="AC11:AC13"/>
    <mergeCell ref="AD11:AD13"/>
    <mergeCell ref="AF11:AF13"/>
  </mergeCells>
  <phoneticPr fontId="37" type="noConversion"/>
  <pageMargins left="0.59055118110236227" right="0.19685039370078741" top="1.5748031496062993" bottom="0.19685039370078741" header="0.31496062992125984" footer="0.31496062992125984"/>
  <pageSetup paperSize="8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I95"/>
  <sheetViews>
    <sheetView topLeftCell="B4" workbookViewId="0">
      <selection activeCell="AG15" sqref="AG15:AG22"/>
    </sheetView>
  </sheetViews>
  <sheetFormatPr defaultRowHeight="15" x14ac:dyDescent="0.25"/>
  <cols>
    <col min="1" max="1" width="7.28515625" hidden="1" customWidth="1"/>
    <col min="2" max="2" width="5.5703125" style="145" customWidth="1"/>
    <col min="3" max="3" width="15.28515625" style="145" customWidth="1"/>
    <col min="4" max="4" width="43.7109375" style="145" customWidth="1"/>
    <col min="5" max="5" width="8.85546875" style="169" customWidth="1"/>
    <col min="6" max="6" width="10.5703125" style="146" hidden="1" customWidth="1"/>
    <col min="7" max="9" width="10" style="146" hidden="1" customWidth="1"/>
    <col min="10" max="10" width="10.140625" style="146" customWidth="1"/>
    <col min="11" max="11" width="21.5703125" style="145" customWidth="1"/>
    <col min="12" max="12" width="10.5703125" style="146" customWidth="1"/>
    <col min="13" max="13" width="11.7109375" style="145" customWidth="1"/>
    <col min="14" max="14" width="10.7109375" style="45" customWidth="1"/>
    <col min="15" max="15" width="9.140625" style="45"/>
    <col min="16" max="16" width="10.28515625" style="45" customWidth="1"/>
    <col min="17" max="18" width="11.28515625" style="45" customWidth="1"/>
    <col min="19" max="19" width="10.42578125" style="45" customWidth="1"/>
    <col min="20" max="23" width="9.140625" style="45"/>
    <col min="24" max="24" width="11.7109375" style="45" customWidth="1"/>
    <col min="25" max="26" width="12.5703125" style="45" customWidth="1"/>
    <col min="27" max="27" width="11.7109375" style="45" customWidth="1"/>
    <col min="28" max="28" width="9.140625" style="45"/>
    <col min="29" max="29" width="11.42578125" style="45" customWidth="1"/>
    <col min="30" max="30" width="9.140625" style="145"/>
    <col min="31" max="31" width="11.140625" style="145" customWidth="1"/>
    <col min="32" max="32" width="9.140625" style="145"/>
    <col min="33" max="33" width="10.85546875" style="145" customWidth="1"/>
    <col min="35" max="35" width="11.5703125" bestFit="1" customWidth="1"/>
  </cols>
  <sheetData>
    <row r="2" spans="1:35" s="154" customFormat="1" ht="15.75" x14ac:dyDescent="0.25">
      <c r="B2" s="155"/>
      <c r="C2" s="155"/>
      <c r="D2" s="152" t="s">
        <v>190</v>
      </c>
      <c r="E2" s="168"/>
      <c r="F2" s="156"/>
      <c r="G2" s="156"/>
      <c r="H2" s="156"/>
      <c r="I2" s="156"/>
      <c r="J2" s="156"/>
      <c r="K2" s="155"/>
      <c r="L2" s="156"/>
      <c r="M2" s="155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55"/>
      <c r="AE2" s="157" t="s">
        <v>191</v>
      </c>
      <c r="AF2" s="157"/>
      <c r="AG2" s="155"/>
    </row>
    <row r="3" spans="1:35" s="154" customFormat="1" ht="15.75" x14ac:dyDescent="0.25">
      <c r="B3" s="155"/>
      <c r="C3" s="155"/>
      <c r="D3" s="158" t="s">
        <v>166</v>
      </c>
      <c r="E3" s="168"/>
      <c r="F3" s="156"/>
      <c r="G3" s="156"/>
      <c r="H3" s="156"/>
      <c r="I3" s="156"/>
      <c r="J3" s="156"/>
      <c r="K3" s="155"/>
      <c r="L3" s="156"/>
      <c r="M3" s="155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55"/>
      <c r="AE3" s="155" t="s">
        <v>192</v>
      </c>
      <c r="AF3" s="155"/>
      <c r="AG3" s="155"/>
    </row>
    <row r="4" spans="1:35" s="154" customFormat="1" ht="15.75" x14ac:dyDescent="0.25">
      <c r="B4" s="155"/>
      <c r="C4" s="155"/>
      <c r="D4" s="158" t="s">
        <v>167</v>
      </c>
      <c r="E4" s="168"/>
      <c r="F4" s="156"/>
      <c r="G4" s="156"/>
      <c r="H4" s="156"/>
      <c r="I4" s="156"/>
      <c r="J4" s="156"/>
      <c r="K4" s="155"/>
      <c r="L4" s="156"/>
      <c r="M4" s="155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55"/>
      <c r="AE4" s="155" t="s">
        <v>77</v>
      </c>
      <c r="AF4" s="155"/>
      <c r="AG4" s="155"/>
    </row>
    <row r="5" spans="1:35" s="154" customFormat="1" ht="15.75" x14ac:dyDescent="0.25">
      <c r="B5" s="155"/>
      <c r="C5" s="155"/>
      <c r="D5" s="158" t="s">
        <v>198</v>
      </c>
      <c r="E5" s="168"/>
      <c r="F5" s="156"/>
      <c r="G5" s="156"/>
      <c r="H5" s="156"/>
      <c r="I5" s="156"/>
      <c r="J5" s="156"/>
      <c r="K5" s="155"/>
      <c r="L5" s="156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55"/>
      <c r="AE5" s="155" t="s">
        <v>193</v>
      </c>
      <c r="AF5" s="155" t="s">
        <v>194</v>
      </c>
      <c r="AG5" s="155"/>
    </row>
    <row r="6" spans="1:35" x14ac:dyDescent="0.25">
      <c r="D6" s="153"/>
    </row>
    <row r="8" spans="1:35" ht="20.25" customHeight="1" x14ac:dyDescent="0.25">
      <c r="B8" s="305" t="s">
        <v>189</v>
      </c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6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</row>
    <row r="9" spans="1:35" ht="20.25" customHeight="1" x14ac:dyDescent="0.25">
      <c r="B9" s="305" t="s">
        <v>264</v>
      </c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6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</row>
    <row r="11" spans="1:35" ht="27" customHeight="1" x14ac:dyDescent="0.25">
      <c r="A11" s="308" t="s">
        <v>2</v>
      </c>
      <c r="B11" s="310" t="s">
        <v>9</v>
      </c>
      <c r="C11" s="299" t="s">
        <v>234</v>
      </c>
      <c r="D11" s="310" t="s">
        <v>0</v>
      </c>
      <c r="E11" s="309" t="s">
        <v>78</v>
      </c>
      <c r="F11" s="191"/>
      <c r="G11" s="192"/>
      <c r="H11" s="315" t="s">
        <v>78</v>
      </c>
      <c r="I11" s="316"/>
      <c r="J11" s="299" t="s">
        <v>160</v>
      </c>
      <c r="K11" s="307" t="s">
        <v>1</v>
      </c>
      <c r="L11" s="299" t="s">
        <v>83</v>
      </c>
      <c r="M11" s="307" t="s">
        <v>5</v>
      </c>
      <c r="N11" s="299" t="s">
        <v>47</v>
      </c>
      <c r="O11" s="299" t="s">
        <v>48</v>
      </c>
      <c r="P11" s="293" t="s">
        <v>43</v>
      </c>
      <c r="Q11" s="294"/>
      <c r="R11" s="294"/>
      <c r="S11" s="294"/>
      <c r="T11" s="294"/>
      <c r="U11" s="295"/>
      <c r="V11" s="299" t="s">
        <v>235</v>
      </c>
      <c r="W11" s="302" t="s">
        <v>266</v>
      </c>
      <c r="X11" s="302" t="s">
        <v>165</v>
      </c>
      <c r="Y11" s="302" t="s">
        <v>267</v>
      </c>
      <c r="Z11" s="296" t="s">
        <v>249</v>
      </c>
      <c r="AA11" s="296" t="s">
        <v>250</v>
      </c>
      <c r="AB11" s="296" t="s">
        <v>44</v>
      </c>
      <c r="AC11" s="296" t="s">
        <v>251</v>
      </c>
      <c r="AD11" s="296" t="s">
        <v>45</v>
      </c>
      <c r="AE11" s="296" t="s">
        <v>252</v>
      </c>
      <c r="AF11" s="296" t="s">
        <v>253</v>
      </c>
      <c r="AG11" s="296" t="s">
        <v>254</v>
      </c>
    </row>
    <row r="12" spans="1:35" ht="33.75" customHeight="1" x14ac:dyDescent="0.25">
      <c r="A12" s="308"/>
      <c r="B12" s="311"/>
      <c r="C12" s="300"/>
      <c r="D12" s="311"/>
      <c r="E12" s="309"/>
      <c r="F12" s="313" t="s">
        <v>46</v>
      </c>
      <c r="G12" s="314"/>
      <c r="H12" s="317"/>
      <c r="I12" s="318"/>
      <c r="J12" s="300"/>
      <c r="K12" s="307"/>
      <c r="L12" s="300"/>
      <c r="M12" s="307"/>
      <c r="N12" s="300"/>
      <c r="O12" s="300"/>
      <c r="P12" s="299" t="s">
        <v>49</v>
      </c>
      <c r="Q12" s="299" t="s">
        <v>50</v>
      </c>
      <c r="R12" s="299" t="s">
        <v>150</v>
      </c>
      <c r="S12" s="299" t="s">
        <v>218</v>
      </c>
      <c r="T12" s="303" t="s">
        <v>51</v>
      </c>
      <c r="U12" s="299" t="s">
        <v>164</v>
      </c>
      <c r="V12" s="300"/>
      <c r="W12" s="302"/>
      <c r="X12" s="302"/>
      <c r="Y12" s="296"/>
      <c r="Z12" s="297"/>
      <c r="AA12" s="297"/>
      <c r="AB12" s="297"/>
      <c r="AC12" s="297"/>
      <c r="AD12" s="297"/>
      <c r="AE12" s="297"/>
      <c r="AF12" s="297"/>
      <c r="AG12" s="297"/>
    </row>
    <row r="13" spans="1:35" ht="101.25" customHeight="1" x14ac:dyDescent="0.25">
      <c r="A13" s="308"/>
      <c r="B13" s="312"/>
      <c r="C13" s="301"/>
      <c r="D13" s="312"/>
      <c r="E13" s="309"/>
      <c r="F13" s="171" t="s">
        <v>3</v>
      </c>
      <c r="G13" s="171" t="s">
        <v>4</v>
      </c>
      <c r="H13" s="319"/>
      <c r="I13" s="320"/>
      <c r="J13" s="301"/>
      <c r="K13" s="307"/>
      <c r="L13" s="301"/>
      <c r="M13" s="307"/>
      <c r="N13" s="301"/>
      <c r="O13" s="301"/>
      <c r="P13" s="301"/>
      <c r="Q13" s="301"/>
      <c r="R13" s="301"/>
      <c r="S13" s="301"/>
      <c r="T13" s="304"/>
      <c r="U13" s="301"/>
      <c r="V13" s="301"/>
      <c r="W13" s="302"/>
      <c r="X13" s="302"/>
      <c r="Y13" s="296"/>
      <c r="Z13" s="298"/>
      <c r="AA13" s="297"/>
      <c r="AB13" s="297"/>
      <c r="AC13" s="297"/>
      <c r="AD13" s="297"/>
      <c r="AE13" s="297"/>
      <c r="AF13" s="297"/>
      <c r="AG13" s="297"/>
    </row>
    <row r="14" spans="1:35" s="45" customFormat="1" ht="15" customHeight="1" x14ac:dyDescent="0.25">
      <c r="A14" s="308"/>
      <c r="B14" s="162">
        <v>1</v>
      </c>
      <c r="C14" s="162">
        <v>2</v>
      </c>
      <c r="D14" s="162">
        <v>3</v>
      </c>
      <c r="E14" s="172">
        <v>4</v>
      </c>
      <c r="F14" s="171"/>
      <c r="G14" s="171"/>
      <c r="H14" s="162"/>
      <c r="I14" s="162"/>
      <c r="J14" s="173">
        <v>5</v>
      </c>
      <c r="K14" s="162">
        <v>6</v>
      </c>
      <c r="L14" s="162">
        <v>7</v>
      </c>
      <c r="M14" s="162">
        <v>8</v>
      </c>
      <c r="N14" s="162">
        <v>9</v>
      </c>
      <c r="O14" s="162">
        <v>10</v>
      </c>
      <c r="P14" s="162">
        <v>11</v>
      </c>
      <c r="Q14" s="162">
        <v>12</v>
      </c>
      <c r="R14" s="162">
        <v>13</v>
      </c>
      <c r="S14" s="162">
        <v>14</v>
      </c>
      <c r="T14" s="162">
        <v>15</v>
      </c>
      <c r="U14" s="162">
        <v>16</v>
      </c>
      <c r="V14" s="174">
        <v>17</v>
      </c>
      <c r="W14" s="174">
        <v>18</v>
      </c>
      <c r="X14" s="175">
        <v>19</v>
      </c>
      <c r="Y14" s="175">
        <v>20</v>
      </c>
      <c r="Z14" s="175">
        <v>21</v>
      </c>
      <c r="AA14" s="175">
        <v>22</v>
      </c>
      <c r="AB14" s="175">
        <v>23</v>
      </c>
      <c r="AC14" s="175">
        <v>24</v>
      </c>
      <c r="AD14" s="175">
        <v>25</v>
      </c>
      <c r="AE14" s="162">
        <v>26</v>
      </c>
      <c r="AF14" s="162">
        <v>27</v>
      </c>
      <c r="AG14" s="162">
        <v>28</v>
      </c>
    </row>
    <row r="15" spans="1:35" ht="17.25" customHeight="1" x14ac:dyDescent="0.25">
      <c r="B15" s="147">
        <v>1</v>
      </c>
      <c r="C15" s="166" t="s">
        <v>206</v>
      </c>
      <c r="D15" s="166" t="s">
        <v>207</v>
      </c>
      <c r="E15" s="167">
        <v>15</v>
      </c>
      <c r="F15" s="167">
        <v>15</v>
      </c>
      <c r="G15" s="170"/>
      <c r="H15" s="170"/>
      <c r="I15" s="170"/>
      <c r="J15" s="167">
        <v>16</v>
      </c>
      <c r="K15" s="85" t="s">
        <v>7</v>
      </c>
      <c r="L15" s="85" t="s">
        <v>158</v>
      </c>
      <c r="M15" s="85">
        <v>25</v>
      </c>
      <c r="N15" s="151">
        <f>матер.!$G$35</f>
        <v>120.75</v>
      </c>
      <c r="O15" s="163">
        <f>труд.затр.!$J$27</f>
        <v>345.81090000000006</v>
      </c>
      <c r="P15" s="163">
        <f t="shared" ref="P15:P22" si="0">O15*0.22</f>
        <v>76.078398000000007</v>
      </c>
      <c r="Q15" s="163">
        <f>повірка!$F$15</f>
        <v>290.5</v>
      </c>
      <c r="R15" s="163">
        <f>повірка!$F$37</f>
        <v>205</v>
      </c>
      <c r="S15" s="163">
        <f>'проїзд '!$H$24</f>
        <v>183.72</v>
      </c>
      <c r="T15" s="163">
        <f>ремонт!$D$45</f>
        <v>114.42</v>
      </c>
      <c r="U15" s="163">
        <f t="shared" ref="U15:U22" si="1">SUM(P15:T15)</f>
        <v>869.71839799999998</v>
      </c>
      <c r="V15" s="163">
        <f t="shared" ref="V15:V22" si="2">N15+O15+U15</f>
        <v>1336.2792979999999</v>
      </c>
      <c r="W15" s="163">
        <f>V15*0.0071</f>
        <v>9.4875830158000003</v>
      </c>
      <c r="X15" s="163">
        <f t="shared" ref="X15:X22" si="3">SUM(V15:W15)</f>
        <v>1345.7668810158</v>
      </c>
      <c r="Y15" s="163">
        <f>X15*0.0209</f>
        <v>28.126527813230219</v>
      </c>
      <c r="Z15" s="163">
        <f>X15/X23*Z23</f>
        <v>34.983196571345609</v>
      </c>
      <c r="AA15" s="163">
        <f>SUM(X15:Z15)</f>
        <v>1408.8766054003759</v>
      </c>
      <c r="AB15" s="163">
        <f t="shared" ref="AB15:AB22" si="4">AA15*0.03</f>
        <v>42.266298162011275</v>
      </c>
      <c r="AC15" s="163">
        <f t="shared" ref="AC15:AC22" si="5">SUM(AA15:AB15)</f>
        <v>1451.1429035623871</v>
      </c>
      <c r="AD15" s="149">
        <f t="shared" ref="AD15:AD22" si="6">AC15*0.2</f>
        <v>290.22858071247742</v>
      </c>
      <c r="AE15" s="149">
        <f t="shared" ref="AE15:AE22" si="7">SUM(AC15:AD15)</f>
        <v>1741.3714842748645</v>
      </c>
      <c r="AF15" s="148">
        <f t="shared" ref="AF15:AF22" si="8">AE15/J15/12</f>
        <v>9.0696431472649195</v>
      </c>
      <c r="AG15" s="95">
        <f t="shared" ref="AG15:AG22" si="9">AF15*3</f>
        <v>27.208929441794758</v>
      </c>
      <c r="AI15" s="11"/>
    </row>
    <row r="16" spans="1:35" ht="17.25" customHeight="1" x14ac:dyDescent="0.25">
      <c r="B16" s="147">
        <v>2</v>
      </c>
      <c r="C16" s="166" t="s">
        <v>206</v>
      </c>
      <c r="D16" s="166" t="s">
        <v>208</v>
      </c>
      <c r="E16" s="167">
        <v>15</v>
      </c>
      <c r="F16" s="167">
        <v>15</v>
      </c>
      <c r="G16" s="170"/>
      <c r="H16" s="170"/>
      <c r="I16" s="170"/>
      <c r="J16" s="167">
        <v>16</v>
      </c>
      <c r="K16" s="85" t="s">
        <v>7</v>
      </c>
      <c r="L16" s="85" t="s">
        <v>158</v>
      </c>
      <c r="M16" s="85">
        <v>25</v>
      </c>
      <c r="N16" s="151">
        <f>матер.!$G$35</f>
        <v>120.75</v>
      </c>
      <c r="O16" s="163">
        <f>труд.затр.!$J$27</f>
        <v>345.81090000000006</v>
      </c>
      <c r="P16" s="163">
        <f t="shared" si="0"/>
        <v>76.078398000000007</v>
      </c>
      <c r="Q16" s="163">
        <f>повірка!$F$15</f>
        <v>290.5</v>
      </c>
      <c r="R16" s="163">
        <f>повірка!$F$37</f>
        <v>205</v>
      </c>
      <c r="S16" s="163">
        <f>'проїзд '!$H$24</f>
        <v>183.72</v>
      </c>
      <c r="T16" s="163">
        <f>ремонт!$D$45</f>
        <v>114.42</v>
      </c>
      <c r="U16" s="163">
        <f t="shared" si="1"/>
        <v>869.71839799999998</v>
      </c>
      <c r="V16" s="163">
        <f t="shared" si="2"/>
        <v>1336.2792979999999</v>
      </c>
      <c r="W16" s="163">
        <f t="shared" ref="W16:W22" si="10">V16*0.0071</f>
        <v>9.4875830158000003</v>
      </c>
      <c r="X16" s="163">
        <f t="shared" si="3"/>
        <v>1345.7668810158</v>
      </c>
      <c r="Y16" s="163">
        <f t="shared" ref="Y16:Y22" si="11">X16*0.0209</f>
        <v>28.126527813230219</v>
      </c>
      <c r="Z16" s="163">
        <f>X16/X23*Z23</f>
        <v>34.983196571345609</v>
      </c>
      <c r="AA16" s="163">
        <f t="shared" ref="AA16:AA22" si="12">SUM(X16:Z16)</f>
        <v>1408.8766054003759</v>
      </c>
      <c r="AB16" s="163">
        <f t="shared" si="4"/>
        <v>42.266298162011275</v>
      </c>
      <c r="AC16" s="163">
        <f t="shared" si="5"/>
        <v>1451.1429035623871</v>
      </c>
      <c r="AD16" s="149">
        <f t="shared" si="6"/>
        <v>290.22858071247742</v>
      </c>
      <c r="AE16" s="149">
        <f t="shared" si="7"/>
        <v>1741.3714842748645</v>
      </c>
      <c r="AF16" s="148">
        <f t="shared" si="8"/>
        <v>9.0696431472649195</v>
      </c>
      <c r="AG16" s="95">
        <f t="shared" si="9"/>
        <v>27.208929441794758</v>
      </c>
      <c r="AI16" s="11"/>
    </row>
    <row r="17" spans="2:35" ht="17.25" customHeight="1" x14ac:dyDescent="0.25">
      <c r="B17" s="147">
        <v>3</v>
      </c>
      <c r="C17" s="166" t="s">
        <v>206</v>
      </c>
      <c r="D17" s="166" t="s">
        <v>209</v>
      </c>
      <c r="E17" s="167">
        <v>55</v>
      </c>
      <c r="F17" s="167">
        <v>55</v>
      </c>
      <c r="G17" s="170"/>
      <c r="H17" s="170"/>
      <c r="I17" s="170"/>
      <c r="J17" s="167">
        <v>60</v>
      </c>
      <c r="K17" s="85" t="s">
        <v>215</v>
      </c>
      <c r="L17" s="85" t="s">
        <v>159</v>
      </c>
      <c r="M17" s="85">
        <v>50</v>
      </c>
      <c r="N17" s="151">
        <f>матер.!G43</f>
        <v>83.47</v>
      </c>
      <c r="O17" s="163">
        <f>труд.затр.!$J$27</f>
        <v>345.81090000000006</v>
      </c>
      <c r="P17" s="163">
        <f t="shared" si="0"/>
        <v>76.078398000000007</v>
      </c>
      <c r="Q17" s="163">
        <f>повірка!$F$25</f>
        <v>535.75</v>
      </c>
      <c r="R17" s="163">
        <f>повірка!$F$37</f>
        <v>205</v>
      </c>
      <c r="S17" s="163">
        <f>'проїзд '!$H$24</f>
        <v>183.72</v>
      </c>
      <c r="T17" s="163">
        <f>ремонт!$D$45</f>
        <v>114.42</v>
      </c>
      <c r="U17" s="163">
        <f t="shared" si="1"/>
        <v>1114.968398</v>
      </c>
      <c r="V17" s="163">
        <f t="shared" si="2"/>
        <v>1544.2492980000002</v>
      </c>
      <c r="W17" s="163">
        <f t="shared" si="10"/>
        <v>10.964170015800002</v>
      </c>
      <c r="X17" s="163">
        <f t="shared" si="3"/>
        <v>1555.2134680158001</v>
      </c>
      <c r="Y17" s="163">
        <f t="shared" si="11"/>
        <v>32.503961481530219</v>
      </c>
      <c r="Z17" s="163">
        <f>X17/X23*Z23</f>
        <v>40.427758499253848</v>
      </c>
      <c r="AA17" s="163">
        <f t="shared" si="12"/>
        <v>1628.1451879965841</v>
      </c>
      <c r="AB17" s="163">
        <f t="shared" si="4"/>
        <v>48.844355639897522</v>
      </c>
      <c r="AC17" s="163">
        <f t="shared" si="5"/>
        <v>1676.9895436364816</v>
      </c>
      <c r="AD17" s="149">
        <f t="shared" si="6"/>
        <v>335.39790872729634</v>
      </c>
      <c r="AE17" s="149">
        <f t="shared" si="7"/>
        <v>2012.3874523637778</v>
      </c>
      <c r="AF17" s="148">
        <f t="shared" si="8"/>
        <v>2.7949825727274695</v>
      </c>
      <c r="AG17" s="95">
        <f t="shared" si="9"/>
        <v>8.3849477181824081</v>
      </c>
      <c r="AI17" s="11"/>
    </row>
    <row r="18" spans="2:35" ht="17.25" customHeight="1" x14ac:dyDescent="0.25">
      <c r="B18" s="147">
        <v>4</v>
      </c>
      <c r="C18" s="166" t="s">
        <v>206</v>
      </c>
      <c r="D18" s="166" t="s">
        <v>210</v>
      </c>
      <c r="E18" s="167">
        <v>57</v>
      </c>
      <c r="F18" s="167">
        <v>55</v>
      </c>
      <c r="G18" s="170"/>
      <c r="H18" s="170"/>
      <c r="I18" s="170"/>
      <c r="J18" s="167">
        <v>56</v>
      </c>
      <c r="K18" s="85" t="s">
        <v>131</v>
      </c>
      <c r="L18" s="85" t="s">
        <v>158</v>
      </c>
      <c r="M18" s="85">
        <v>40</v>
      </c>
      <c r="N18" s="151">
        <f>матер.!$G$25</f>
        <v>31.82</v>
      </c>
      <c r="O18" s="163">
        <f>труд.затр.!$J$27</f>
        <v>345.81090000000006</v>
      </c>
      <c r="P18" s="163">
        <f t="shared" si="0"/>
        <v>76.078398000000007</v>
      </c>
      <c r="Q18" s="163">
        <f>повірка!$F$17</f>
        <v>317</v>
      </c>
      <c r="R18" s="163">
        <f>повірка!$F$37</f>
        <v>205</v>
      </c>
      <c r="S18" s="163">
        <f>'проїзд '!$H$24</f>
        <v>183.72</v>
      </c>
      <c r="T18" s="163">
        <f>ремонт!$D$45</f>
        <v>114.42</v>
      </c>
      <c r="U18" s="163">
        <f t="shared" si="1"/>
        <v>896.21839799999998</v>
      </c>
      <c r="V18" s="163">
        <f t="shared" si="2"/>
        <v>1273.8492980000001</v>
      </c>
      <c r="W18" s="163">
        <f t="shared" si="10"/>
        <v>9.0443300158000017</v>
      </c>
      <c r="X18" s="163">
        <f t="shared" si="3"/>
        <v>1282.8936280158</v>
      </c>
      <c r="Y18" s="163">
        <f t="shared" si="11"/>
        <v>26.812476825530219</v>
      </c>
      <c r="Z18" s="163">
        <f>X18/X23*Z23</f>
        <v>33.348806990351655</v>
      </c>
      <c r="AA18" s="163">
        <f t="shared" si="12"/>
        <v>1343.0549118316819</v>
      </c>
      <c r="AB18" s="163">
        <f t="shared" si="4"/>
        <v>40.291647354950456</v>
      </c>
      <c r="AC18" s="163">
        <f t="shared" si="5"/>
        <v>1383.3465591866325</v>
      </c>
      <c r="AD18" s="149">
        <f t="shared" si="6"/>
        <v>276.66931183732652</v>
      </c>
      <c r="AE18" s="149">
        <f t="shared" si="7"/>
        <v>1660.0158710239589</v>
      </c>
      <c r="AF18" s="148">
        <f t="shared" si="8"/>
        <v>2.4702617128332722</v>
      </c>
      <c r="AG18" s="95">
        <f t="shared" si="9"/>
        <v>7.4107851384998167</v>
      </c>
      <c r="AI18" s="11"/>
    </row>
    <row r="19" spans="2:35" ht="17.25" customHeight="1" x14ac:dyDescent="0.25">
      <c r="B19" s="147">
        <v>5</v>
      </c>
      <c r="C19" s="166" t="s">
        <v>206</v>
      </c>
      <c r="D19" s="166" t="s">
        <v>211</v>
      </c>
      <c r="E19" s="167">
        <v>45</v>
      </c>
      <c r="F19" s="167">
        <v>45</v>
      </c>
      <c r="G19" s="170"/>
      <c r="H19" s="170"/>
      <c r="I19" s="170"/>
      <c r="J19" s="167">
        <v>45</v>
      </c>
      <c r="K19" s="85" t="s">
        <v>215</v>
      </c>
      <c r="L19" s="85" t="s">
        <v>158</v>
      </c>
      <c r="M19" s="85">
        <v>50</v>
      </c>
      <c r="N19" s="151">
        <f>матер.!G43</f>
        <v>83.47</v>
      </c>
      <c r="O19" s="163">
        <f>труд.затр.!$J$27</f>
        <v>345.81090000000006</v>
      </c>
      <c r="P19" s="163">
        <f t="shared" si="0"/>
        <v>76.078398000000007</v>
      </c>
      <c r="Q19" s="163">
        <f>повірка!$F$18</f>
        <v>356</v>
      </c>
      <c r="R19" s="163">
        <f>повірка!$F$37</f>
        <v>205</v>
      </c>
      <c r="S19" s="163">
        <f>'проїзд '!$H$24</f>
        <v>183.72</v>
      </c>
      <c r="T19" s="163">
        <f>ремонт!$D$45</f>
        <v>114.42</v>
      </c>
      <c r="U19" s="163">
        <f t="shared" si="1"/>
        <v>935.21839799999998</v>
      </c>
      <c r="V19" s="163">
        <f t="shared" si="2"/>
        <v>1364.4992980000002</v>
      </c>
      <c r="W19" s="163">
        <f t="shared" si="10"/>
        <v>9.6879450158000022</v>
      </c>
      <c r="X19" s="163">
        <f t="shared" si="3"/>
        <v>1374.1872430158003</v>
      </c>
      <c r="Y19" s="163">
        <f t="shared" si="11"/>
        <v>28.720513379030223</v>
      </c>
      <c r="Z19" s="163">
        <f>X19/X23*Z23</f>
        <v>35.721983596424089</v>
      </c>
      <c r="AA19" s="163">
        <f t="shared" si="12"/>
        <v>1438.6297399912546</v>
      </c>
      <c r="AB19" s="163">
        <f t="shared" si="4"/>
        <v>43.158892199737636</v>
      </c>
      <c r="AC19" s="163">
        <f t="shared" si="5"/>
        <v>1481.7886321909923</v>
      </c>
      <c r="AD19" s="149">
        <f t="shared" si="6"/>
        <v>296.35772643819848</v>
      </c>
      <c r="AE19" s="149">
        <f t="shared" si="7"/>
        <v>1778.1463586291907</v>
      </c>
      <c r="AF19" s="148">
        <f t="shared" si="8"/>
        <v>3.2928636270910938</v>
      </c>
      <c r="AG19" s="95">
        <f t="shared" si="9"/>
        <v>9.878590881273281</v>
      </c>
      <c r="AI19" s="11"/>
    </row>
    <row r="20" spans="2:35" ht="17.25" customHeight="1" x14ac:dyDescent="0.25">
      <c r="B20" s="147">
        <v>6</v>
      </c>
      <c r="C20" s="166" t="s">
        <v>206</v>
      </c>
      <c r="D20" s="166" t="s">
        <v>212</v>
      </c>
      <c r="E20" s="167">
        <v>60</v>
      </c>
      <c r="F20" s="167">
        <v>58</v>
      </c>
      <c r="G20" s="170"/>
      <c r="H20" s="170"/>
      <c r="I20" s="170"/>
      <c r="J20" s="167">
        <v>60</v>
      </c>
      <c r="K20" s="85" t="s">
        <v>7</v>
      </c>
      <c r="L20" s="85" t="s">
        <v>158</v>
      </c>
      <c r="M20" s="85">
        <v>50</v>
      </c>
      <c r="N20" s="151">
        <f>матер.!$G$35</f>
        <v>120.75</v>
      </c>
      <c r="O20" s="163">
        <f>труд.затр.!$J$27</f>
        <v>345.81090000000006</v>
      </c>
      <c r="P20" s="163">
        <f t="shared" si="0"/>
        <v>76.078398000000007</v>
      </c>
      <c r="Q20" s="163">
        <f>повірка!$F$18</f>
        <v>356</v>
      </c>
      <c r="R20" s="163">
        <f>повірка!$F$37</f>
        <v>205</v>
      </c>
      <c r="S20" s="163">
        <f>'проїзд '!$H$24</f>
        <v>183.72</v>
      </c>
      <c r="T20" s="163">
        <f>ремонт!$D$45</f>
        <v>114.42</v>
      </c>
      <c r="U20" s="163">
        <f t="shared" si="1"/>
        <v>935.21839799999998</v>
      </c>
      <c r="V20" s="163">
        <f t="shared" si="2"/>
        <v>1401.7792979999999</v>
      </c>
      <c r="W20" s="163">
        <f t="shared" si="10"/>
        <v>9.9526330158</v>
      </c>
      <c r="X20" s="163">
        <f t="shared" si="3"/>
        <v>1411.7319310158</v>
      </c>
      <c r="Y20" s="163">
        <f t="shared" si="11"/>
        <v>29.505197358230216</v>
      </c>
      <c r="Z20" s="163">
        <f>X20/X23*Z23</f>
        <v>36.697957384337812</v>
      </c>
      <c r="AA20" s="163">
        <f t="shared" si="12"/>
        <v>1477.9350857583679</v>
      </c>
      <c r="AB20" s="163">
        <f t="shared" si="4"/>
        <v>44.338052572751039</v>
      </c>
      <c r="AC20" s="163">
        <f t="shared" si="5"/>
        <v>1522.2731383311188</v>
      </c>
      <c r="AD20" s="149">
        <f t="shared" si="6"/>
        <v>304.45462766622376</v>
      </c>
      <c r="AE20" s="149">
        <f t="shared" si="7"/>
        <v>1826.7277659973427</v>
      </c>
      <c r="AF20" s="148">
        <f t="shared" si="8"/>
        <v>2.5371218972185314</v>
      </c>
      <c r="AG20" s="95">
        <f t="shared" si="9"/>
        <v>7.6113656916555943</v>
      </c>
      <c r="AI20" s="11"/>
    </row>
    <row r="21" spans="2:35" ht="17.25" customHeight="1" x14ac:dyDescent="0.25">
      <c r="B21" s="147">
        <v>7</v>
      </c>
      <c r="C21" s="166" t="s">
        <v>206</v>
      </c>
      <c r="D21" s="166" t="s">
        <v>213</v>
      </c>
      <c r="E21" s="167">
        <v>67</v>
      </c>
      <c r="F21" s="167">
        <v>65</v>
      </c>
      <c r="G21" s="170"/>
      <c r="H21" s="170"/>
      <c r="I21" s="170"/>
      <c r="J21" s="167">
        <v>65</v>
      </c>
      <c r="K21" s="85" t="s">
        <v>74</v>
      </c>
      <c r="L21" s="268" t="s">
        <v>159</v>
      </c>
      <c r="M21" s="85">
        <v>50</v>
      </c>
      <c r="N21" s="151">
        <f>матер.!$G$34</f>
        <v>120.75</v>
      </c>
      <c r="O21" s="163">
        <f>труд.затр.!$J$27</f>
        <v>345.81090000000006</v>
      </c>
      <c r="P21" s="163">
        <f t="shared" si="0"/>
        <v>76.078398000000007</v>
      </c>
      <c r="Q21" s="163">
        <f>повірка!$F$25</f>
        <v>535.75</v>
      </c>
      <c r="R21" s="163">
        <f>повірка!$F$37</f>
        <v>205</v>
      </c>
      <c r="S21" s="163">
        <f>'проїзд '!$H$24</f>
        <v>183.72</v>
      </c>
      <c r="T21" s="163">
        <f>ремонт!$D$45</f>
        <v>114.42</v>
      </c>
      <c r="U21" s="163">
        <f t="shared" si="1"/>
        <v>1114.968398</v>
      </c>
      <c r="V21" s="163">
        <f t="shared" si="2"/>
        <v>1581.5292979999999</v>
      </c>
      <c r="W21" s="163">
        <f t="shared" si="10"/>
        <v>11.2288580158</v>
      </c>
      <c r="X21" s="163">
        <f t="shared" si="3"/>
        <v>1592.7581560157998</v>
      </c>
      <c r="Y21" s="163">
        <f t="shared" si="11"/>
        <v>33.288645460730216</v>
      </c>
      <c r="Z21" s="163">
        <f>X21/X23*Z23</f>
        <v>41.403732287167571</v>
      </c>
      <c r="AA21" s="163">
        <f t="shared" si="12"/>
        <v>1667.4505337636976</v>
      </c>
      <c r="AB21" s="163">
        <f t="shared" si="4"/>
        <v>50.023516012910925</v>
      </c>
      <c r="AC21" s="163">
        <f t="shared" si="5"/>
        <v>1717.4740497766086</v>
      </c>
      <c r="AD21" s="149">
        <f t="shared" si="6"/>
        <v>343.49480995532173</v>
      </c>
      <c r="AE21" s="149">
        <f t="shared" si="7"/>
        <v>2060.9688597319305</v>
      </c>
      <c r="AF21" s="148">
        <f t="shared" si="8"/>
        <v>2.6422677688870904</v>
      </c>
      <c r="AG21" s="95">
        <f t="shared" si="9"/>
        <v>7.9268033066612711</v>
      </c>
      <c r="AI21" s="11"/>
    </row>
    <row r="22" spans="2:35" ht="17.25" customHeight="1" x14ac:dyDescent="0.25">
      <c r="B22" s="147">
        <v>8</v>
      </c>
      <c r="C22" s="166" t="s">
        <v>206</v>
      </c>
      <c r="D22" s="166" t="s">
        <v>214</v>
      </c>
      <c r="E22" s="167">
        <v>60</v>
      </c>
      <c r="F22" s="167">
        <v>60</v>
      </c>
      <c r="G22" s="170"/>
      <c r="H22" s="170"/>
      <c r="I22" s="170"/>
      <c r="J22" s="167">
        <v>60</v>
      </c>
      <c r="K22" s="85" t="s">
        <v>71</v>
      </c>
      <c r="L22" s="85" t="s">
        <v>158</v>
      </c>
      <c r="M22" s="85">
        <v>50</v>
      </c>
      <c r="N22" s="151">
        <f>матер.!$G$28</f>
        <v>31.82</v>
      </c>
      <c r="O22" s="163">
        <f>труд.затр.!$J$27</f>
        <v>345.81090000000006</v>
      </c>
      <c r="P22" s="163">
        <f t="shared" si="0"/>
        <v>76.078398000000007</v>
      </c>
      <c r="Q22" s="163">
        <f>повірка!$F$18</f>
        <v>356</v>
      </c>
      <c r="R22" s="163">
        <f>повірка!$F$37</f>
        <v>205</v>
      </c>
      <c r="S22" s="163">
        <f>'проїзд '!$H$24</f>
        <v>183.72</v>
      </c>
      <c r="T22" s="163">
        <f>ремонт!$D$45</f>
        <v>114.42</v>
      </c>
      <c r="U22" s="163">
        <f t="shared" si="1"/>
        <v>935.21839799999998</v>
      </c>
      <c r="V22" s="163">
        <f t="shared" si="2"/>
        <v>1312.8492980000001</v>
      </c>
      <c r="W22" s="163">
        <f t="shared" si="10"/>
        <v>9.3212300158000012</v>
      </c>
      <c r="X22" s="163">
        <f t="shared" si="3"/>
        <v>1322.1705280158001</v>
      </c>
      <c r="Y22" s="163">
        <f t="shared" si="11"/>
        <v>27.633364035530221</v>
      </c>
      <c r="Z22" s="163">
        <f>X22/X23*Z23</f>
        <v>34.369809611827939</v>
      </c>
      <c r="AA22" s="163">
        <f t="shared" si="12"/>
        <v>1384.1737016631582</v>
      </c>
      <c r="AB22" s="163">
        <f t="shared" si="4"/>
        <v>41.525211049894743</v>
      </c>
      <c r="AC22" s="163">
        <f t="shared" si="5"/>
        <v>1425.698912713053</v>
      </c>
      <c r="AD22" s="149">
        <f t="shared" si="6"/>
        <v>285.13978254261059</v>
      </c>
      <c r="AE22" s="149">
        <f t="shared" si="7"/>
        <v>1710.8386952556637</v>
      </c>
      <c r="AF22" s="148">
        <f t="shared" si="8"/>
        <v>2.3761648545217553</v>
      </c>
      <c r="AG22" s="95">
        <f t="shared" si="9"/>
        <v>7.1284945635652655</v>
      </c>
      <c r="AI22" s="11"/>
    </row>
    <row r="23" spans="2:35" ht="17.25" customHeight="1" x14ac:dyDescent="0.25">
      <c r="J23" s="156">
        <f>SUM(J15:J22)</f>
        <v>378</v>
      </c>
      <c r="K23" s="150"/>
      <c r="L23" s="150"/>
      <c r="M23" s="150"/>
      <c r="N23" s="205">
        <f t="shared" ref="N23:Y23" si="13">SUM(N15:N22)</f>
        <v>713.58</v>
      </c>
      <c r="O23" s="205">
        <f t="shared" si="13"/>
        <v>2766.4872</v>
      </c>
      <c r="P23" s="205">
        <f t="shared" si="13"/>
        <v>608.62718400000006</v>
      </c>
      <c r="Q23" s="205">
        <f t="shared" si="13"/>
        <v>3037.5</v>
      </c>
      <c r="R23" s="205">
        <f t="shared" si="13"/>
        <v>1640</v>
      </c>
      <c r="S23" s="205">
        <f t="shared" si="13"/>
        <v>1469.76</v>
      </c>
      <c r="T23" s="205">
        <f t="shared" si="13"/>
        <v>915.3599999999999</v>
      </c>
      <c r="U23" s="205">
        <f t="shared" si="13"/>
        <v>7671.2471839999998</v>
      </c>
      <c r="V23" s="205">
        <f t="shared" si="13"/>
        <v>11151.314383999998</v>
      </c>
      <c r="W23" s="205">
        <f t="shared" si="13"/>
        <v>79.174332126400003</v>
      </c>
      <c r="X23" s="204">
        <f t="shared" si="13"/>
        <v>11230.4887161264</v>
      </c>
      <c r="Y23" s="204">
        <f t="shared" si="13"/>
        <v>234.71721416704173</v>
      </c>
      <c r="Z23" s="205">
        <f>(J23*0.56)+(X23+Y23)*0.7%</f>
        <v>291.9364415120541</v>
      </c>
      <c r="AA23" s="204">
        <f>SUM(AA15:AA22)</f>
        <v>11757.142371805498</v>
      </c>
      <c r="AB23" s="204">
        <f>SUM(AB15:AB22)</f>
        <v>352.71427115416486</v>
      </c>
      <c r="AC23" s="204">
        <f>SUM(AC15:AC22)</f>
        <v>12109.856642959661</v>
      </c>
      <c r="AD23" s="204">
        <f>SUM(AD15:AD22)</f>
        <v>2421.9713285919324</v>
      </c>
      <c r="AE23" s="204">
        <f>SUM(AE15:AE22)</f>
        <v>14531.827971551593</v>
      </c>
    </row>
    <row r="24" spans="2:35" ht="17.25" customHeight="1" x14ac:dyDescent="0.25">
      <c r="D24" s="145" t="s">
        <v>195</v>
      </c>
      <c r="J24" s="156"/>
      <c r="K24" s="150"/>
      <c r="L24" s="150"/>
      <c r="M24" s="150"/>
      <c r="AF24" s="145" t="s">
        <v>197</v>
      </c>
    </row>
    <row r="25" spans="2:35" ht="17.25" customHeight="1" x14ac:dyDescent="0.25">
      <c r="J25" s="156"/>
      <c r="K25" s="150"/>
      <c r="L25" s="150"/>
      <c r="M25" s="150"/>
    </row>
    <row r="26" spans="2:35" ht="17.25" customHeight="1" x14ac:dyDescent="0.25">
      <c r="D26" s="145" t="s">
        <v>196</v>
      </c>
      <c r="J26" s="156"/>
      <c r="K26" s="150"/>
      <c r="L26" s="150"/>
      <c r="M26" s="150"/>
    </row>
    <row r="27" spans="2:35" ht="17.25" customHeight="1" x14ac:dyDescent="0.25">
      <c r="J27" s="156"/>
      <c r="K27" s="150" t="s">
        <v>75</v>
      </c>
      <c r="L27" s="150"/>
      <c r="M27" s="150"/>
    </row>
    <row r="28" spans="2:35" ht="17.25" customHeight="1" x14ac:dyDescent="0.25">
      <c r="J28" s="156"/>
      <c r="K28" s="150"/>
      <c r="L28" s="150"/>
      <c r="M28" s="150"/>
    </row>
    <row r="29" spans="2:35" ht="17.25" customHeight="1" x14ac:dyDescent="0.25">
      <c r="J29" s="156"/>
      <c r="K29" s="150"/>
      <c r="L29" s="150"/>
      <c r="M29" s="150"/>
    </row>
    <row r="30" spans="2:35" ht="17.25" customHeight="1" x14ac:dyDescent="0.25">
      <c r="J30" s="156"/>
      <c r="K30" s="150"/>
      <c r="L30" s="150"/>
      <c r="M30" s="150"/>
    </row>
    <row r="31" spans="2:35" ht="17.25" customHeight="1" x14ac:dyDescent="0.25">
      <c r="J31" s="156"/>
      <c r="K31" s="150"/>
      <c r="L31" s="150"/>
      <c r="M31" s="150"/>
    </row>
    <row r="32" spans="2:35" ht="17.25" customHeight="1" x14ac:dyDescent="0.25">
      <c r="J32" s="156"/>
      <c r="K32" s="150"/>
      <c r="L32" s="150"/>
      <c r="M32" s="150"/>
    </row>
    <row r="33" spans="10:13" ht="17.25" customHeight="1" x14ac:dyDescent="0.25">
      <c r="J33" s="156"/>
      <c r="K33" s="150"/>
      <c r="L33" s="150"/>
      <c r="M33" s="150"/>
    </row>
    <row r="34" spans="10:13" ht="17.25" customHeight="1" x14ac:dyDescent="0.25">
      <c r="J34" s="156"/>
      <c r="K34" s="150"/>
      <c r="L34" s="150"/>
      <c r="M34" s="150"/>
    </row>
    <row r="35" spans="10:13" ht="17.25" customHeight="1" x14ac:dyDescent="0.25">
      <c r="J35" s="156"/>
      <c r="K35" s="150"/>
      <c r="L35" s="150"/>
      <c r="M35" s="150"/>
    </row>
    <row r="36" spans="10:13" ht="17.25" customHeight="1" x14ac:dyDescent="0.25">
      <c r="J36" s="156"/>
      <c r="K36" s="150"/>
      <c r="L36" s="150"/>
      <c r="M36" s="150"/>
    </row>
    <row r="37" spans="10:13" ht="17.25" customHeight="1" x14ac:dyDescent="0.25">
      <c r="J37" s="156"/>
      <c r="K37" s="150"/>
      <c r="L37" s="150"/>
      <c r="M37" s="150"/>
    </row>
    <row r="38" spans="10:13" ht="17.25" customHeight="1" x14ac:dyDescent="0.25">
      <c r="J38" s="156"/>
      <c r="K38" s="150"/>
      <c r="L38" s="150"/>
      <c r="M38" s="150"/>
    </row>
    <row r="39" spans="10:13" ht="17.25" customHeight="1" x14ac:dyDescent="0.25">
      <c r="J39" s="156"/>
      <c r="K39" s="150"/>
      <c r="L39" s="150"/>
      <c r="M39" s="150"/>
    </row>
    <row r="40" spans="10:13" ht="17.25" customHeight="1" x14ac:dyDescent="0.25">
      <c r="J40" s="156"/>
      <c r="K40" s="150"/>
      <c r="L40" s="150"/>
      <c r="M40" s="150"/>
    </row>
    <row r="41" spans="10:13" ht="17.25" customHeight="1" x14ac:dyDescent="0.25">
      <c r="J41" s="156"/>
      <c r="K41" s="150"/>
      <c r="L41" s="150"/>
      <c r="M41" s="150"/>
    </row>
    <row r="42" spans="10:13" ht="17.25" customHeight="1" x14ac:dyDescent="0.25">
      <c r="J42" s="156"/>
      <c r="K42" s="150"/>
      <c r="L42" s="150"/>
      <c r="M42" s="150"/>
    </row>
    <row r="43" spans="10:13" ht="17.25" customHeight="1" x14ac:dyDescent="0.25">
      <c r="J43" s="156"/>
      <c r="K43" s="150"/>
      <c r="L43" s="150"/>
      <c r="M43" s="150"/>
    </row>
    <row r="44" spans="10:13" ht="17.25" customHeight="1" x14ac:dyDescent="0.25">
      <c r="J44" s="156"/>
      <c r="K44" s="150"/>
      <c r="L44" s="150"/>
      <c r="M44" s="150"/>
    </row>
    <row r="45" spans="10:13" ht="17.25" customHeight="1" x14ac:dyDescent="0.25">
      <c r="J45" s="156"/>
      <c r="K45" s="150"/>
      <c r="L45" s="150"/>
      <c r="M45" s="150"/>
    </row>
    <row r="46" spans="10:13" ht="15.75" x14ac:dyDescent="0.25">
      <c r="J46" s="156"/>
      <c r="K46" s="150"/>
      <c r="L46" s="150"/>
      <c r="M46" s="150"/>
    </row>
    <row r="47" spans="10:13" ht="15.75" x14ac:dyDescent="0.25">
      <c r="J47" s="156"/>
      <c r="K47" s="150"/>
      <c r="L47" s="150"/>
      <c r="M47" s="150"/>
    </row>
    <row r="48" spans="10:13" ht="15.75" x14ac:dyDescent="0.25">
      <c r="J48" s="156"/>
      <c r="K48" s="150"/>
      <c r="L48" s="150"/>
      <c r="M48" s="150"/>
    </row>
    <row r="49" spans="10:13" ht="15.75" x14ac:dyDescent="0.25">
      <c r="J49" s="156"/>
      <c r="K49" s="150"/>
      <c r="L49" s="150"/>
      <c r="M49" s="150"/>
    </row>
    <row r="50" spans="10:13" ht="15.75" x14ac:dyDescent="0.25">
      <c r="J50" s="156"/>
      <c r="K50" s="150"/>
      <c r="L50" s="150"/>
      <c r="M50" s="150"/>
    </row>
    <row r="51" spans="10:13" ht="15.75" x14ac:dyDescent="0.25">
      <c r="J51" s="156"/>
      <c r="K51" s="150"/>
      <c r="L51" s="150"/>
      <c r="M51" s="150"/>
    </row>
    <row r="52" spans="10:13" ht="15.75" x14ac:dyDescent="0.25">
      <c r="J52" s="156"/>
      <c r="K52" s="150"/>
      <c r="L52" s="150"/>
      <c r="M52" s="150"/>
    </row>
    <row r="53" spans="10:13" ht="15.75" x14ac:dyDescent="0.25">
      <c r="J53" s="156"/>
      <c r="K53" s="150"/>
      <c r="L53" s="150"/>
      <c r="M53" s="150"/>
    </row>
    <row r="54" spans="10:13" ht="15.75" x14ac:dyDescent="0.25">
      <c r="J54" s="156"/>
      <c r="K54" s="150"/>
      <c r="L54" s="150"/>
      <c r="M54" s="150"/>
    </row>
    <row r="55" spans="10:13" ht="15.75" x14ac:dyDescent="0.25">
      <c r="J55" s="156"/>
      <c r="K55" s="150"/>
      <c r="L55" s="150"/>
      <c r="M55" s="150"/>
    </row>
    <row r="56" spans="10:13" ht="15.75" x14ac:dyDescent="0.25">
      <c r="J56" s="156"/>
      <c r="K56" s="150"/>
      <c r="L56" s="150"/>
      <c r="M56" s="150"/>
    </row>
    <row r="57" spans="10:13" ht="15.75" x14ac:dyDescent="0.25">
      <c r="J57" s="156"/>
      <c r="K57" s="150"/>
      <c r="L57" s="150"/>
      <c r="M57" s="150"/>
    </row>
    <row r="58" spans="10:13" ht="15.75" x14ac:dyDescent="0.25">
      <c r="J58" s="156"/>
      <c r="K58" s="150"/>
      <c r="L58" s="150"/>
      <c r="M58" s="150"/>
    </row>
    <row r="59" spans="10:13" ht="15.75" x14ac:dyDescent="0.25">
      <c r="J59" s="156"/>
      <c r="K59" s="150"/>
      <c r="L59" s="150"/>
      <c r="M59" s="150"/>
    </row>
    <row r="60" spans="10:13" ht="15.75" x14ac:dyDescent="0.25">
      <c r="J60" s="156"/>
      <c r="K60" s="150"/>
      <c r="L60" s="150"/>
      <c r="M60" s="150"/>
    </row>
    <row r="61" spans="10:13" x14ac:dyDescent="0.25">
      <c r="K61" s="150"/>
      <c r="L61" s="150"/>
      <c r="M61" s="150"/>
    </row>
    <row r="62" spans="10:13" x14ac:dyDescent="0.25">
      <c r="K62" s="150"/>
      <c r="L62" s="150"/>
      <c r="M62" s="150"/>
    </row>
    <row r="63" spans="10:13" x14ac:dyDescent="0.25">
      <c r="K63" s="150"/>
      <c r="L63" s="150"/>
      <c r="M63" s="150"/>
    </row>
    <row r="64" spans="10:13" x14ac:dyDescent="0.25">
      <c r="K64" s="150"/>
      <c r="L64" s="150"/>
      <c r="M64" s="150"/>
    </row>
    <row r="65" spans="11:13" x14ac:dyDescent="0.25">
      <c r="K65" s="150"/>
      <c r="L65" s="150"/>
      <c r="M65" s="150"/>
    </row>
    <row r="66" spans="11:13" x14ac:dyDescent="0.25">
      <c r="K66" s="150"/>
      <c r="L66" s="150"/>
      <c r="M66" s="150"/>
    </row>
    <row r="67" spans="11:13" x14ac:dyDescent="0.25">
      <c r="K67" s="150"/>
      <c r="L67" s="150"/>
      <c r="M67" s="150"/>
    </row>
    <row r="68" spans="11:13" x14ac:dyDescent="0.25">
      <c r="K68" s="150"/>
      <c r="L68" s="150"/>
      <c r="M68" s="150"/>
    </row>
    <row r="69" spans="11:13" x14ac:dyDescent="0.25">
      <c r="K69" s="150"/>
      <c r="L69" s="150"/>
      <c r="M69" s="150"/>
    </row>
    <row r="70" spans="11:13" x14ac:dyDescent="0.25">
      <c r="K70" s="150"/>
      <c r="L70" s="150"/>
      <c r="M70" s="150"/>
    </row>
    <row r="71" spans="11:13" x14ac:dyDescent="0.25">
      <c r="K71" s="150"/>
      <c r="L71" s="150"/>
      <c r="M71" s="150"/>
    </row>
    <row r="72" spans="11:13" x14ac:dyDescent="0.25">
      <c r="K72" s="150"/>
      <c r="L72" s="150"/>
      <c r="M72" s="150"/>
    </row>
    <row r="73" spans="11:13" x14ac:dyDescent="0.25">
      <c r="K73" s="150"/>
      <c r="L73" s="150"/>
      <c r="M73" s="150"/>
    </row>
    <row r="74" spans="11:13" x14ac:dyDescent="0.25">
      <c r="K74" s="150"/>
      <c r="L74" s="150"/>
      <c r="M74" s="150"/>
    </row>
    <row r="75" spans="11:13" x14ac:dyDescent="0.25">
      <c r="K75" s="150"/>
      <c r="L75" s="150"/>
      <c r="M75" s="150"/>
    </row>
    <row r="76" spans="11:13" x14ac:dyDescent="0.25">
      <c r="K76" s="150"/>
      <c r="L76" s="150"/>
      <c r="M76" s="150"/>
    </row>
    <row r="77" spans="11:13" x14ac:dyDescent="0.25">
      <c r="K77" s="150"/>
      <c r="L77" s="150"/>
      <c r="M77" s="150"/>
    </row>
    <row r="78" spans="11:13" x14ac:dyDescent="0.25">
      <c r="K78" s="150"/>
      <c r="L78" s="150"/>
      <c r="M78" s="150"/>
    </row>
    <row r="79" spans="11:13" x14ac:dyDescent="0.25">
      <c r="K79" s="150"/>
      <c r="L79" s="150"/>
      <c r="M79" s="150"/>
    </row>
    <row r="80" spans="11:13" x14ac:dyDescent="0.25">
      <c r="K80" s="150"/>
      <c r="L80" s="150"/>
      <c r="M80" s="150"/>
    </row>
    <row r="81" spans="11:13" x14ac:dyDescent="0.25">
      <c r="K81" s="150"/>
      <c r="L81" s="150"/>
      <c r="M81" s="150"/>
    </row>
    <row r="82" spans="11:13" x14ac:dyDescent="0.25">
      <c r="K82" s="150"/>
      <c r="L82" s="150"/>
      <c r="M82" s="150"/>
    </row>
    <row r="83" spans="11:13" x14ac:dyDescent="0.25">
      <c r="K83" s="150"/>
      <c r="L83" s="150"/>
      <c r="M83" s="150"/>
    </row>
    <row r="84" spans="11:13" x14ac:dyDescent="0.25">
      <c r="K84" s="150"/>
      <c r="L84" s="150"/>
      <c r="M84" s="150"/>
    </row>
    <row r="85" spans="11:13" x14ac:dyDescent="0.25">
      <c r="K85" s="150"/>
      <c r="L85" s="150"/>
      <c r="M85" s="150"/>
    </row>
    <row r="86" spans="11:13" x14ac:dyDescent="0.25">
      <c r="K86" s="150"/>
      <c r="L86" s="150"/>
      <c r="M86" s="150"/>
    </row>
    <row r="87" spans="11:13" x14ac:dyDescent="0.25">
      <c r="K87" s="150"/>
      <c r="L87" s="150"/>
      <c r="M87" s="150"/>
    </row>
    <row r="88" spans="11:13" x14ac:dyDescent="0.25">
      <c r="K88" s="150"/>
      <c r="L88" s="150"/>
      <c r="M88" s="150"/>
    </row>
    <row r="89" spans="11:13" x14ac:dyDescent="0.25">
      <c r="K89" s="150"/>
      <c r="L89" s="150"/>
      <c r="M89" s="150"/>
    </row>
    <row r="90" spans="11:13" x14ac:dyDescent="0.25">
      <c r="K90" s="150"/>
      <c r="L90" s="150"/>
      <c r="M90" s="150"/>
    </row>
    <row r="91" spans="11:13" x14ac:dyDescent="0.25">
      <c r="K91" s="150"/>
      <c r="L91" s="150"/>
      <c r="M91" s="150"/>
    </row>
    <row r="92" spans="11:13" x14ac:dyDescent="0.25">
      <c r="K92" s="150"/>
      <c r="L92" s="150"/>
      <c r="M92" s="150"/>
    </row>
    <row r="93" spans="11:13" x14ac:dyDescent="0.25">
      <c r="K93" s="150"/>
      <c r="L93" s="150"/>
      <c r="M93" s="150"/>
    </row>
    <row r="94" spans="11:13" x14ac:dyDescent="0.25">
      <c r="K94" s="150"/>
      <c r="L94" s="150"/>
      <c r="M94" s="150"/>
    </row>
    <row r="95" spans="11:13" x14ac:dyDescent="0.25">
      <c r="K95" s="150"/>
      <c r="L95" s="150"/>
      <c r="M95" s="150"/>
    </row>
  </sheetData>
  <autoFilter ref="A13:AG22"/>
  <mergeCells count="34">
    <mergeCell ref="A11:A14"/>
    <mergeCell ref="E11:E13"/>
    <mergeCell ref="K11:K13"/>
    <mergeCell ref="B11:B13"/>
    <mergeCell ref="D11:D13"/>
    <mergeCell ref="F12:G12"/>
    <mergeCell ref="J11:J13"/>
    <mergeCell ref="C11:C13"/>
    <mergeCell ref="H11:I13"/>
    <mergeCell ref="B8:AG8"/>
    <mergeCell ref="B9:AG9"/>
    <mergeCell ref="AG11:AG13"/>
    <mergeCell ref="AF11:AF13"/>
    <mergeCell ref="Y11:Y13"/>
    <mergeCell ref="AA11:AA13"/>
    <mergeCell ref="X11:X13"/>
    <mergeCell ref="M11:M13"/>
    <mergeCell ref="N11:N13"/>
    <mergeCell ref="O11:O13"/>
    <mergeCell ref="L11:L13"/>
    <mergeCell ref="V11:V13"/>
    <mergeCell ref="W11:W13"/>
    <mergeCell ref="P12:P13"/>
    <mergeCell ref="U12:U13"/>
    <mergeCell ref="Q12:Q13"/>
    <mergeCell ref="R12:R13"/>
    <mergeCell ref="S12:S13"/>
    <mergeCell ref="T12:T13"/>
    <mergeCell ref="P11:U11"/>
    <mergeCell ref="AB11:AB13"/>
    <mergeCell ref="AC11:AC13"/>
    <mergeCell ref="AD11:AD13"/>
    <mergeCell ref="AE11:AE13"/>
    <mergeCell ref="Z11:Z13"/>
  </mergeCells>
  <phoneticPr fontId="37" type="noConversion"/>
  <pageMargins left="0.59055118110236227" right="0.19685039370078741" top="0.19685039370078741" bottom="0.19685039370078741" header="0.31496062992125984" footer="0.31496062992125984"/>
  <pageSetup paperSize="8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5"/>
  <sheetViews>
    <sheetView zoomScale="75" zoomScaleNormal="75" workbookViewId="0">
      <selection activeCell="F6" sqref="F6"/>
    </sheetView>
  </sheetViews>
  <sheetFormatPr defaultRowHeight="15" x14ac:dyDescent="0.25"/>
  <cols>
    <col min="1" max="1" width="4.5703125" customWidth="1"/>
    <col min="2" max="2" width="35.28515625" customWidth="1"/>
    <col min="3" max="3" width="17.28515625" customWidth="1"/>
    <col min="4" max="4" width="37.7109375" customWidth="1"/>
    <col min="5" max="5" width="15.85546875" customWidth="1"/>
    <col min="6" max="6" width="13.140625" customWidth="1"/>
    <col min="7" max="7" width="14" customWidth="1"/>
    <col min="8" max="8" width="16.140625" customWidth="1"/>
    <col min="9" max="10" width="10.7109375" customWidth="1"/>
  </cols>
  <sheetData>
    <row r="1" spans="1:10" ht="18.75" x14ac:dyDescent="0.3">
      <c r="A1" t="s">
        <v>75</v>
      </c>
      <c r="F1" s="133" t="s">
        <v>171</v>
      </c>
      <c r="I1" s="133"/>
    </row>
    <row r="2" spans="1:10" ht="18.75" x14ac:dyDescent="0.3">
      <c r="F2" s="133" t="s">
        <v>241</v>
      </c>
      <c r="I2" s="133"/>
    </row>
    <row r="3" spans="1:10" ht="18.75" x14ac:dyDescent="0.3">
      <c r="F3" s="133" t="s">
        <v>77</v>
      </c>
      <c r="I3" s="133"/>
    </row>
    <row r="4" spans="1:10" ht="18.75" x14ac:dyDescent="0.3">
      <c r="F4" s="133" t="s">
        <v>172</v>
      </c>
      <c r="G4" s="133" t="s">
        <v>242</v>
      </c>
      <c r="I4" s="133"/>
    </row>
    <row r="5" spans="1:10" ht="18.75" x14ac:dyDescent="0.3">
      <c r="F5" s="133" t="s">
        <v>265</v>
      </c>
      <c r="I5" s="133"/>
    </row>
    <row r="6" spans="1:10" ht="18.75" x14ac:dyDescent="0.3">
      <c r="F6" s="133"/>
      <c r="G6" s="133"/>
      <c r="H6" s="133"/>
      <c r="I6" s="133"/>
    </row>
    <row r="8" spans="1:10" ht="58.5" customHeight="1" x14ac:dyDescent="0.25">
      <c r="A8" s="347" t="s">
        <v>187</v>
      </c>
      <c r="B8" s="347"/>
      <c r="C8" s="347"/>
      <c r="D8" s="347"/>
      <c r="E8" s="347"/>
      <c r="F8" s="347"/>
      <c r="G8" s="347"/>
      <c r="H8" s="347"/>
    </row>
    <row r="9" spans="1:10" ht="50.25" customHeight="1" x14ac:dyDescent="0.25">
      <c r="A9" s="178"/>
      <c r="B9" s="178"/>
      <c r="C9" s="178"/>
      <c r="D9" s="178"/>
      <c r="E9" s="178"/>
      <c r="F9" s="178"/>
      <c r="G9" s="134"/>
      <c r="H9" s="134"/>
    </row>
    <row r="10" spans="1:10" ht="65.25" customHeight="1" x14ac:dyDescent="0.25">
      <c r="A10" s="348"/>
      <c r="B10" s="324" t="s">
        <v>61</v>
      </c>
      <c r="C10" s="324" t="s">
        <v>62</v>
      </c>
      <c r="D10" s="324" t="s">
        <v>14</v>
      </c>
      <c r="E10" s="324" t="s">
        <v>15</v>
      </c>
      <c r="F10" s="324" t="s">
        <v>16</v>
      </c>
      <c r="G10" s="327" t="s">
        <v>17</v>
      </c>
      <c r="H10" s="328"/>
    </row>
    <row r="11" spans="1:10" ht="47.25" x14ac:dyDescent="0.25">
      <c r="A11" s="349"/>
      <c r="B11" s="326"/>
      <c r="C11" s="326"/>
      <c r="D11" s="326"/>
      <c r="E11" s="326"/>
      <c r="F11" s="326"/>
      <c r="G11" s="181" t="s">
        <v>18</v>
      </c>
      <c r="H11" s="46" t="s">
        <v>19</v>
      </c>
      <c r="I11" s="4"/>
      <c r="J11" s="4"/>
    </row>
    <row r="12" spans="1:10" ht="47.25" customHeight="1" x14ac:dyDescent="0.25">
      <c r="A12" s="331">
        <v>1</v>
      </c>
      <c r="B12" s="333" t="s">
        <v>219</v>
      </c>
      <c r="C12" s="329" t="s">
        <v>63</v>
      </c>
      <c r="D12" s="335" t="s">
        <v>125</v>
      </c>
      <c r="E12" s="329" t="s">
        <v>20</v>
      </c>
      <c r="F12" s="12" t="s">
        <v>205</v>
      </c>
      <c r="G12" s="76">
        <v>0.25</v>
      </c>
      <c r="H12" s="51">
        <f>G12</f>
        <v>0.25</v>
      </c>
      <c r="I12" s="4"/>
      <c r="J12" s="4"/>
    </row>
    <row r="13" spans="1:10" ht="124.5" customHeight="1" x14ac:dyDescent="0.25">
      <c r="A13" s="332"/>
      <c r="B13" s="334"/>
      <c r="C13" s="330"/>
      <c r="D13" s="336"/>
      <c r="E13" s="330"/>
      <c r="F13" s="91" t="s">
        <v>82</v>
      </c>
      <c r="G13" s="77">
        <v>0.25</v>
      </c>
      <c r="H13" s="51">
        <f>G13</f>
        <v>0.25</v>
      </c>
      <c r="I13" s="4"/>
      <c r="J13" s="4"/>
    </row>
    <row r="14" spans="1:10" ht="66.75" customHeight="1" x14ac:dyDescent="0.25">
      <c r="A14" s="337">
        <v>2</v>
      </c>
      <c r="B14" s="321" t="s">
        <v>220</v>
      </c>
      <c r="C14" s="324" t="s">
        <v>64</v>
      </c>
      <c r="D14" s="324" t="s">
        <v>221</v>
      </c>
      <c r="E14" s="324" t="s">
        <v>65</v>
      </c>
      <c r="F14" s="91" t="s">
        <v>82</v>
      </c>
      <c r="G14" s="78">
        <v>0.16</v>
      </c>
      <c r="H14" s="92">
        <f>G14*7</f>
        <v>1.1200000000000001</v>
      </c>
      <c r="I14" s="4"/>
      <c r="J14" s="4"/>
    </row>
    <row r="15" spans="1:10" ht="50.25" customHeight="1" x14ac:dyDescent="0.25">
      <c r="A15" s="338"/>
      <c r="B15" s="322"/>
      <c r="C15" s="325"/>
      <c r="D15" s="325"/>
      <c r="E15" s="325"/>
      <c r="F15" s="181" t="s">
        <v>222</v>
      </c>
      <c r="G15" s="78">
        <v>0.23</v>
      </c>
      <c r="H15" s="92">
        <f>G15*7</f>
        <v>1.61</v>
      </c>
      <c r="I15" s="4"/>
      <c r="J15" s="4"/>
    </row>
    <row r="16" spans="1:10" ht="58.5" customHeight="1" x14ac:dyDescent="0.25">
      <c r="A16" s="339"/>
      <c r="B16" s="323"/>
      <c r="C16" s="326"/>
      <c r="D16" s="326"/>
      <c r="E16" s="326"/>
      <c r="F16" s="181" t="s">
        <v>204</v>
      </c>
      <c r="G16" s="78">
        <v>0.23</v>
      </c>
      <c r="H16" s="92">
        <f>G16*7</f>
        <v>1.61</v>
      </c>
      <c r="I16" s="4"/>
      <c r="J16" s="4"/>
    </row>
    <row r="17" spans="1:10" ht="21" customHeight="1" x14ac:dyDescent="0.25">
      <c r="A17" s="350" t="s">
        <v>22</v>
      </c>
      <c r="B17" s="351"/>
      <c r="C17" s="351"/>
      <c r="D17" s="351"/>
      <c r="E17" s="351"/>
      <c r="F17" s="351"/>
      <c r="G17" s="351"/>
      <c r="H17" s="352"/>
      <c r="I17" s="4"/>
      <c r="J17" s="4"/>
    </row>
    <row r="18" spans="1:10" ht="33.75" customHeight="1" x14ac:dyDescent="0.25">
      <c r="A18" s="337">
        <v>3</v>
      </c>
      <c r="B18" s="353" t="s">
        <v>223</v>
      </c>
      <c r="C18" s="341" t="s">
        <v>224</v>
      </c>
      <c r="D18" s="342"/>
      <c r="E18" s="354"/>
      <c r="F18" s="329" t="s">
        <v>82</v>
      </c>
      <c r="G18" s="356">
        <v>1.2</v>
      </c>
      <c r="H18" s="357">
        <f>G18/4</f>
        <v>0.3</v>
      </c>
      <c r="I18" s="340"/>
      <c r="J18" s="3"/>
    </row>
    <row r="19" spans="1:10" ht="30" customHeight="1" x14ac:dyDescent="0.25">
      <c r="A19" s="338"/>
      <c r="B19" s="353"/>
      <c r="C19" s="343"/>
      <c r="D19" s="344"/>
      <c r="E19" s="355"/>
      <c r="F19" s="330"/>
      <c r="G19" s="356"/>
      <c r="H19" s="357"/>
      <c r="I19" s="340"/>
      <c r="J19" s="3"/>
    </row>
    <row r="20" spans="1:10" ht="45.75" customHeight="1" x14ac:dyDescent="0.25">
      <c r="A20" s="338"/>
      <c r="B20" s="353"/>
      <c r="C20" s="343"/>
      <c r="D20" s="344"/>
      <c r="E20" s="181"/>
      <c r="F20" s="181" t="s">
        <v>201</v>
      </c>
      <c r="G20" s="79">
        <v>0.7</v>
      </c>
      <c r="H20" s="52">
        <v>0.18</v>
      </c>
      <c r="I20" s="182"/>
      <c r="J20" s="3"/>
    </row>
    <row r="21" spans="1:10" ht="49.5" customHeight="1" x14ac:dyDescent="0.25">
      <c r="A21" s="339"/>
      <c r="B21" s="353"/>
      <c r="C21" s="345"/>
      <c r="D21" s="346"/>
      <c r="E21" s="181"/>
      <c r="F21" s="181" t="s">
        <v>204</v>
      </c>
      <c r="G21" s="79">
        <v>0.2</v>
      </c>
      <c r="H21" s="52">
        <f>G21/4</f>
        <v>0.05</v>
      </c>
      <c r="I21" s="182"/>
      <c r="J21" s="3"/>
    </row>
    <row r="22" spans="1:10" ht="72" customHeight="1" x14ac:dyDescent="0.25">
      <c r="A22" s="337">
        <v>4</v>
      </c>
      <c r="B22" s="324" t="s">
        <v>225</v>
      </c>
      <c r="C22" s="341" t="s">
        <v>226</v>
      </c>
      <c r="D22" s="342"/>
      <c r="E22" s="177"/>
      <c r="F22" s="176" t="s">
        <v>82</v>
      </c>
      <c r="G22" s="79">
        <v>1.2</v>
      </c>
      <c r="H22" s="52">
        <f>G22/4</f>
        <v>0.3</v>
      </c>
      <c r="I22" s="182"/>
      <c r="J22" s="3"/>
    </row>
    <row r="23" spans="1:10" ht="47.25" customHeight="1" x14ac:dyDescent="0.25">
      <c r="A23" s="338"/>
      <c r="B23" s="325"/>
      <c r="C23" s="343"/>
      <c r="D23" s="344"/>
      <c r="E23" s="180"/>
      <c r="F23" s="181" t="s">
        <v>201</v>
      </c>
      <c r="G23" s="183">
        <v>0.7</v>
      </c>
      <c r="H23" s="52">
        <v>0.18</v>
      </c>
      <c r="I23" s="4"/>
      <c r="J23" s="4"/>
    </row>
    <row r="24" spans="1:10" ht="46.5" customHeight="1" x14ac:dyDescent="0.25">
      <c r="A24" s="339"/>
      <c r="B24" s="326"/>
      <c r="C24" s="345"/>
      <c r="D24" s="346"/>
      <c r="E24" s="5"/>
      <c r="F24" s="181" t="s">
        <v>204</v>
      </c>
      <c r="G24" s="183">
        <v>0.2</v>
      </c>
      <c r="H24" s="52">
        <f>G24/4</f>
        <v>0.05</v>
      </c>
      <c r="I24" s="4"/>
      <c r="J24" s="4"/>
    </row>
    <row r="25" spans="1:10" ht="24" customHeight="1" x14ac:dyDescent="0.25">
      <c r="A25" s="184"/>
      <c r="B25" s="185"/>
      <c r="C25" s="5"/>
      <c r="D25" s="5"/>
      <c r="E25" s="5"/>
      <c r="F25" s="181"/>
      <c r="G25" s="183"/>
      <c r="H25" s="186">
        <f>SUM(H12:H24)</f>
        <v>5.8999999999999995</v>
      </c>
      <c r="I25" s="4"/>
      <c r="J25" s="4"/>
    </row>
    <row r="26" spans="1:10" ht="154.5" customHeight="1" x14ac:dyDescent="0.25">
      <c r="A26" s="1"/>
      <c r="B26" s="5"/>
      <c r="C26" s="5"/>
      <c r="D26" s="5"/>
      <c r="E26" s="5"/>
      <c r="F26" s="5"/>
      <c r="G26" s="5"/>
      <c r="H26" s="179" t="s">
        <v>174</v>
      </c>
      <c r="I26" s="181" t="s">
        <v>23</v>
      </c>
      <c r="J26" s="8" t="s">
        <v>24</v>
      </c>
    </row>
    <row r="27" spans="1:10" ht="47.25" x14ac:dyDescent="0.25">
      <c r="A27" s="1"/>
      <c r="B27" s="6" t="s">
        <v>25</v>
      </c>
      <c r="C27" s="5"/>
      <c r="D27" s="5"/>
      <c r="E27" s="5"/>
      <c r="F27" s="5"/>
      <c r="G27" s="5"/>
      <c r="H27" s="80">
        <f>SUM(H28:H31)</f>
        <v>5.9</v>
      </c>
      <c r="I27" s="89"/>
      <c r="J27" s="52">
        <f>SUM(J28:J31)</f>
        <v>345.81090000000006</v>
      </c>
    </row>
    <row r="28" spans="1:10" ht="15.75" x14ac:dyDescent="0.25">
      <c r="A28" s="1"/>
      <c r="B28" s="5" t="s">
        <v>227</v>
      </c>
      <c r="C28" s="5"/>
      <c r="D28" s="5"/>
      <c r="E28" s="5"/>
      <c r="F28" s="5"/>
      <c r="G28" s="5"/>
      <c r="H28" s="90"/>
      <c r="I28" s="91"/>
      <c r="J28" s="90"/>
    </row>
    <row r="29" spans="1:10" ht="15.75" x14ac:dyDescent="0.25">
      <c r="A29" s="1"/>
      <c r="B29" s="165" t="s">
        <v>200</v>
      </c>
      <c r="C29" s="5"/>
      <c r="D29" s="5"/>
      <c r="E29" s="5"/>
      <c r="F29" s="5"/>
      <c r="G29" s="5"/>
      <c r="H29" s="88">
        <f>H22+H18+H14+H13</f>
        <v>1.9700000000000002</v>
      </c>
      <c r="I29" s="89">
        <f>Зарплата!H37</f>
        <v>69.73</v>
      </c>
      <c r="J29" s="90">
        <f>H29*I29</f>
        <v>137.36810000000003</v>
      </c>
    </row>
    <row r="30" spans="1:10" ht="15.75" x14ac:dyDescent="0.25">
      <c r="A30" s="1"/>
      <c r="B30" s="5" t="s">
        <v>202</v>
      </c>
      <c r="C30" s="5"/>
      <c r="D30" s="5"/>
      <c r="E30" s="5"/>
      <c r="F30" s="5"/>
      <c r="G30" s="5"/>
      <c r="H30" s="88">
        <f>H24+H21+H16+H12</f>
        <v>1.9600000000000002</v>
      </c>
      <c r="I30" s="89">
        <f>Зарплата!H39</f>
        <v>49.54</v>
      </c>
      <c r="J30" s="90">
        <f>H30*I30</f>
        <v>97.098400000000012</v>
      </c>
    </row>
    <row r="31" spans="1:10" ht="15.75" x14ac:dyDescent="0.25">
      <c r="A31" s="1"/>
      <c r="B31" s="5" t="s">
        <v>203</v>
      </c>
      <c r="C31" s="10"/>
      <c r="D31" s="10"/>
      <c r="E31" s="1"/>
      <c r="F31" s="1"/>
      <c r="G31" s="1"/>
      <c r="H31" s="88">
        <f>H23+H20+H15</f>
        <v>1.9700000000000002</v>
      </c>
      <c r="I31" s="89">
        <f>Зарплата!H38</f>
        <v>56.52</v>
      </c>
      <c r="J31" s="90">
        <f>H31*I31</f>
        <v>111.34440000000002</v>
      </c>
    </row>
    <row r="32" spans="1:10" ht="15.75" hidden="1" x14ac:dyDescent="0.25">
      <c r="H32" s="11"/>
      <c r="I32" s="9" t="e">
        <f>[1]год.зарпл.!K4</f>
        <v>#REF!</v>
      </c>
      <c r="J32" s="1"/>
    </row>
    <row r="33" spans="2:13" x14ac:dyDescent="0.25">
      <c r="B33" s="2"/>
      <c r="C33" s="2"/>
      <c r="H33" s="11"/>
      <c r="I33" s="2"/>
      <c r="J33" s="2"/>
    </row>
    <row r="34" spans="2:13" ht="16.5" x14ac:dyDescent="0.25">
      <c r="B34" s="99" t="s">
        <v>173</v>
      </c>
      <c r="C34" s="99"/>
      <c r="D34" s="99"/>
      <c r="E34" s="99"/>
      <c r="F34" s="100"/>
      <c r="G34" s="99" t="s">
        <v>176</v>
      </c>
    </row>
    <row r="35" spans="2:13" ht="16.5" x14ac:dyDescent="0.25">
      <c r="B35" s="99" t="s">
        <v>175</v>
      </c>
      <c r="C35" s="99"/>
      <c r="D35" s="99"/>
      <c r="E35" s="99"/>
      <c r="F35" s="100"/>
      <c r="G35" s="100"/>
    </row>
    <row r="36" spans="2:13" ht="16.5" x14ac:dyDescent="0.25">
      <c r="B36" s="99"/>
      <c r="C36" s="99"/>
      <c r="D36" s="99"/>
      <c r="E36" s="99"/>
      <c r="F36" s="100"/>
      <c r="G36" s="100"/>
    </row>
    <row r="37" spans="2:13" ht="16.5" x14ac:dyDescent="0.25">
      <c r="B37" s="99"/>
      <c r="C37" s="99"/>
      <c r="D37" s="99"/>
      <c r="E37" s="99"/>
      <c r="F37" s="100"/>
      <c r="G37" s="100"/>
    </row>
    <row r="38" spans="2:13" ht="16.5" x14ac:dyDescent="0.25">
      <c r="B38" s="99"/>
      <c r="C38" s="99"/>
      <c r="D38" s="99"/>
      <c r="E38" s="99"/>
      <c r="F38" s="100"/>
      <c r="G38" s="100"/>
      <c r="M38" t="s">
        <v>75</v>
      </c>
    </row>
    <row r="39" spans="2:13" ht="16.5" x14ac:dyDescent="0.25">
      <c r="B39" s="101" t="s">
        <v>177</v>
      </c>
      <c r="C39" s="101"/>
      <c r="D39" s="101"/>
      <c r="E39" s="101"/>
      <c r="F39" s="100"/>
      <c r="G39" s="101" t="s">
        <v>180</v>
      </c>
    </row>
    <row r="40" spans="2:13" ht="16.5" x14ac:dyDescent="0.25">
      <c r="B40" s="99" t="s">
        <v>178</v>
      </c>
      <c r="C40" s="99"/>
      <c r="D40" s="99"/>
      <c r="E40" s="99"/>
      <c r="F40" s="100"/>
      <c r="G40" s="100"/>
    </row>
    <row r="41" spans="2:13" ht="16.5" x14ac:dyDescent="0.25">
      <c r="B41" s="99" t="s">
        <v>179</v>
      </c>
      <c r="C41" s="99"/>
      <c r="D41" s="99"/>
      <c r="E41" s="99"/>
      <c r="F41" s="100"/>
      <c r="G41" s="100"/>
    </row>
    <row r="42" spans="2:13" ht="16.5" x14ac:dyDescent="0.25">
      <c r="B42" s="99" t="s">
        <v>77</v>
      </c>
      <c r="C42" s="99"/>
      <c r="D42" s="99"/>
      <c r="E42" s="99"/>
      <c r="F42" s="100"/>
      <c r="G42" s="100"/>
    </row>
    <row r="43" spans="2:13" ht="15.75" x14ac:dyDescent="0.25">
      <c r="B43" s="98"/>
      <c r="C43" s="97"/>
      <c r="D43" s="97"/>
      <c r="E43" s="97"/>
      <c r="F43" s="13"/>
      <c r="G43" s="13"/>
    </row>
    <row r="44" spans="2:13" ht="15.75" x14ac:dyDescent="0.25">
      <c r="B44" s="98"/>
      <c r="C44" s="97"/>
      <c r="D44" s="97"/>
      <c r="E44" s="97"/>
      <c r="F44" s="13"/>
      <c r="G44" s="13"/>
    </row>
    <row r="45" spans="2:13" ht="15.75" x14ac:dyDescent="0.25">
      <c r="B45" s="98"/>
      <c r="C45" s="97"/>
      <c r="D45" s="97"/>
      <c r="E45" s="97"/>
      <c r="F45" s="13"/>
      <c r="G45" s="13"/>
    </row>
  </sheetData>
  <mergeCells count="30">
    <mergeCell ref="G18:G19"/>
    <mergeCell ref="H18:H19"/>
    <mergeCell ref="I18:I19"/>
    <mergeCell ref="A22:A24"/>
    <mergeCell ref="B22:B24"/>
    <mergeCell ref="C22:D24"/>
    <mergeCell ref="A8:H8"/>
    <mergeCell ref="A10:A11"/>
    <mergeCell ref="B10:B11"/>
    <mergeCell ref="C10:C11"/>
    <mergeCell ref="D10:D11"/>
    <mergeCell ref="E10:E11"/>
    <mergeCell ref="A17:H17"/>
    <mergeCell ref="A18:A21"/>
    <mergeCell ref="B18:B21"/>
    <mergeCell ref="C18:D21"/>
    <mergeCell ref="E18:E19"/>
    <mergeCell ref="F18:F19"/>
    <mergeCell ref="A12:A13"/>
    <mergeCell ref="B12:B13"/>
    <mergeCell ref="C12:C13"/>
    <mergeCell ref="D12:D13"/>
    <mergeCell ref="E14:E16"/>
    <mergeCell ref="A14:A16"/>
    <mergeCell ref="B14:B16"/>
    <mergeCell ref="C14:C16"/>
    <mergeCell ref="F10:F11"/>
    <mergeCell ref="G10:H10"/>
    <mergeCell ref="E12:E13"/>
    <mergeCell ref="D14:D16"/>
  </mergeCells>
  <phoneticPr fontId="37" type="noConversion"/>
  <pageMargins left="0.70866141732283472" right="0.31496062992125984" top="0.78740157480314965" bottom="0.27559055118110237" header="0.31496062992125984" footer="0.31496062992125984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9"/>
  <sheetViews>
    <sheetView workbookViewId="0">
      <selection activeCell="G6" sqref="G6"/>
    </sheetView>
  </sheetViews>
  <sheetFormatPr defaultRowHeight="15" x14ac:dyDescent="0.25"/>
  <cols>
    <col min="1" max="1" width="2.140625" customWidth="1"/>
    <col min="2" max="2" width="3.7109375" customWidth="1"/>
    <col min="3" max="3" width="24" customWidth="1"/>
    <col min="4" max="4" width="22.42578125" customWidth="1"/>
    <col min="5" max="5" width="14.42578125" customWidth="1"/>
    <col min="7" max="7" width="21.28515625" customWidth="1"/>
    <col min="8" max="8" width="12.42578125" customWidth="1"/>
    <col min="9" max="9" width="10.5703125" customWidth="1"/>
    <col min="10" max="10" width="7.7109375" hidden="1" customWidth="1"/>
    <col min="11" max="11" width="10.140625" customWidth="1"/>
  </cols>
  <sheetData>
    <row r="1" spans="1:11" ht="18.75" x14ac:dyDescent="0.3">
      <c r="G1" s="133" t="s">
        <v>171</v>
      </c>
    </row>
    <row r="2" spans="1:11" ht="18.75" x14ac:dyDescent="0.3">
      <c r="G2" s="133" t="s">
        <v>241</v>
      </c>
    </row>
    <row r="3" spans="1:11" ht="18.75" x14ac:dyDescent="0.3">
      <c r="G3" s="133" t="s">
        <v>77</v>
      </c>
    </row>
    <row r="4" spans="1:11" ht="18.75" x14ac:dyDescent="0.3">
      <c r="G4" s="133" t="s">
        <v>172</v>
      </c>
      <c r="H4" s="133" t="s">
        <v>242</v>
      </c>
    </row>
    <row r="5" spans="1:11" ht="18.75" x14ac:dyDescent="0.3">
      <c r="G5" s="133" t="s">
        <v>265</v>
      </c>
    </row>
    <row r="6" spans="1:11" ht="18.75" x14ac:dyDescent="0.3">
      <c r="G6" s="133"/>
    </row>
    <row r="11" spans="1:11" ht="20.25" customHeight="1" x14ac:dyDescent="0.3">
      <c r="A11" s="358" t="s">
        <v>182</v>
      </c>
      <c r="B11" s="358"/>
      <c r="C11" s="358"/>
      <c r="D11" s="358"/>
      <c r="E11" s="358"/>
      <c r="F11" s="358"/>
      <c r="G11" s="358"/>
      <c r="H11" s="358"/>
      <c r="I11" s="358"/>
      <c r="J11" s="358"/>
      <c r="K11" s="358"/>
    </row>
    <row r="12" spans="1:11" ht="20.25" x14ac:dyDescent="0.3">
      <c r="B12" s="359" t="s">
        <v>185</v>
      </c>
      <c r="C12" s="359"/>
      <c r="D12" s="359"/>
      <c r="E12" s="359"/>
      <c r="F12" s="359"/>
      <c r="G12" s="359"/>
      <c r="H12" s="359"/>
      <c r="I12" s="359"/>
      <c r="J12" s="359"/>
      <c r="K12" s="359"/>
    </row>
    <row r="13" spans="1:11" x14ac:dyDescent="0.25">
      <c r="A13" s="360" t="s">
        <v>184</v>
      </c>
      <c r="B13" s="360"/>
      <c r="C13" s="360"/>
      <c r="D13" s="360"/>
      <c r="E13" s="360"/>
      <c r="F13" s="360"/>
      <c r="G13" s="360"/>
      <c r="H13" s="360"/>
      <c r="I13" s="360"/>
      <c r="J13" s="360"/>
      <c r="K13" s="360"/>
    </row>
    <row r="14" spans="1:11" ht="20.25" x14ac:dyDescent="0.3">
      <c r="B14" s="201"/>
      <c r="C14" s="201"/>
      <c r="D14" s="201"/>
      <c r="E14" s="201"/>
      <c r="F14" s="201"/>
      <c r="G14" s="201"/>
      <c r="H14" s="201"/>
      <c r="I14" s="201"/>
      <c r="J14" s="201"/>
      <c r="K14" s="201"/>
    </row>
    <row r="15" spans="1:11" ht="20.25" hidden="1" x14ac:dyDescent="0.3">
      <c r="B15" s="201"/>
      <c r="C15" s="201"/>
      <c r="D15" s="201"/>
      <c r="E15" s="201"/>
      <c r="F15" s="201"/>
      <c r="G15" s="201"/>
      <c r="H15" s="201"/>
      <c r="I15" s="201"/>
      <c r="J15" s="201"/>
      <c r="K15" s="201"/>
    </row>
    <row r="16" spans="1:11" ht="15.75" hidden="1" x14ac:dyDescent="0.25">
      <c r="B16" s="4"/>
      <c r="C16" s="361" t="s">
        <v>243</v>
      </c>
      <c r="D16" s="361"/>
      <c r="E16" s="361"/>
      <c r="F16" s="361"/>
      <c r="G16" s="361"/>
      <c r="H16" s="361"/>
      <c r="I16" s="361"/>
      <c r="J16" s="361"/>
      <c r="K16" s="361"/>
    </row>
    <row r="17" spans="2:11" ht="89.25" hidden="1" x14ac:dyDescent="0.25">
      <c r="B17" s="26" t="s">
        <v>9</v>
      </c>
      <c r="C17" s="27" t="s">
        <v>26</v>
      </c>
      <c r="D17" s="27" t="s">
        <v>27</v>
      </c>
      <c r="E17" s="27" t="s">
        <v>28</v>
      </c>
      <c r="F17" s="27" t="s">
        <v>29</v>
      </c>
      <c r="G17" s="27" t="s">
        <v>30</v>
      </c>
      <c r="H17" s="27" t="s">
        <v>67</v>
      </c>
      <c r="I17" s="27" t="s">
        <v>228</v>
      </c>
      <c r="J17" s="27" t="s">
        <v>32</v>
      </c>
      <c r="K17" s="28" t="s">
        <v>33</v>
      </c>
    </row>
    <row r="18" spans="2:11" hidden="1" x14ac:dyDescent="0.25">
      <c r="B18" s="34">
        <v>1</v>
      </c>
      <c r="C18" s="34">
        <v>2</v>
      </c>
      <c r="D18" s="34">
        <v>3</v>
      </c>
      <c r="E18" s="34">
        <v>4</v>
      </c>
      <c r="F18" s="34">
        <v>5</v>
      </c>
      <c r="G18" s="34">
        <v>6</v>
      </c>
      <c r="H18" s="34">
        <v>7</v>
      </c>
      <c r="I18" s="34">
        <v>8</v>
      </c>
      <c r="J18" s="34">
        <v>9</v>
      </c>
      <c r="K18" s="34">
        <v>9</v>
      </c>
    </row>
    <row r="19" spans="2:11" ht="26.25" hidden="1" x14ac:dyDescent="0.25">
      <c r="B19" s="102">
        <v>1</v>
      </c>
      <c r="C19" s="103" t="s">
        <v>82</v>
      </c>
      <c r="D19" s="104">
        <v>2007</v>
      </c>
      <c r="E19" s="104">
        <f>E20</f>
        <v>1.4</v>
      </c>
      <c r="F19" s="104">
        <v>1.66</v>
      </c>
      <c r="G19" s="105">
        <v>1.9</v>
      </c>
      <c r="H19" s="104">
        <f>D19*E19*F19*G19</f>
        <v>8862.1091999999971</v>
      </c>
      <c r="I19" s="104">
        <f>H19*0.1</f>
        <v>886.21091999999976</v>
      </c>
      <c r="J19" s="104"/>
      <c r="K19" s="104">
        <f>SUM(H19:I19)</f>
        <v>9748.3201199999967</v>
      </c>
    </row>
    <row r="20" spans="2:11" ht="19.5" hidden="1" customHeight="1" x14ac:dyDescent="0.25">
      <c r="B20" s="102">
        <v>2</v>
      </c>
      <c r="C20" s="103" t="s">
        <v>34</v>
      </c>
      <c r="D20" s="104">
        <v>2007</v>
      </c>
      <c r="E20" s="104">
        <v>1.4</v>
      </c>
      <c r="F20" s="104">
        <v>1.66</v>
      </c>
      <c r="G20" s="105">
        <v>1.54</v>
      </c>
      <c r="H20" s="104">
        <f>D20*E20*F20*G20</f>
        <v>7182.9727199999988</v>
      </c>
      <c r="I20" s="104">
        <f>H20*0.1</f>
        <v>718.29727199999991</v>
      </c>
      <c r="J20" s="104"/>
      <c r="K20" s="104">
        <f>SUM(H20:I20)</f>
        <v>7901.2699919999986</v>
      </c>
    </row>
    <row r="21" spans="2:11" ht="19.5" hidden="1" customHeight="1" x14ac:dyDescent="0.25">
      <c r="B21" s="102">
        <v>3</v>
      </c>
      <c r="C21" s="103" t="s">
        <v>123</v>
      </c>
      <c r="D21" s="104">
        <v>2007</v>
      </c>
      <c r="E21" s="104">
        <v>1.4</v>
      </c>
      <c r="F21" s="104">
        <v>1.66</v>
      </c>
      <c r="G21" s="105">
        <v>1.35</v>
      </c>
      <c r="H21" s="104">
        <f>D21*E21*F21*G21</f>
        <v>6296.7617999999993</v>
      </c>
      <c r="I21" s="104">
        <f>H21*0.1</f>
        <v>629.67617999999993</v>
      </c>
      <c r="J21" s="104"/>
      <c r="K21" s="104">
        <f>SUM(H21:I21)</f>
        <v>6926.4379799999988</v>
      </c>
    </row>
    <row r="22" spans="2:11" ht="39" hidden="1" x14ac:dyDescent="0.25">
      <c r="B22" s="47">
        <v>4</v>
      </c>
      <c r="C22" s="48" t="s">
        <v>124</v>
      </c>
      <c r="D22" s="49">
        <v>1921</v>
      </c>
      <c r="E22" s="49">
        <v>1.4</v>
      </c>
      <c r="F22" s="50">
        <v>1</v>
      </c>
      <c r="G22" s="50">
        <v>1.82</v>
      </c>
      <c r="H22" s="49">
        <f>D22*E22*F22*G22</f>
        <v>4894.7079999999996</v>
      </c>
      <c r="I22" s="49">
        <v>1223.68</v>
      </c>
      <c r="J22" s="33"/>
      <c r="K22" s="49">
        <f>SUM(H22:J22)</f>
        <v>6118.3879999999999</v>
      </c>
    </row>
    <row r="23" spans="2:11" hidden="1" x14ac:dyDescent="0.25">
      <c r="B23" s="15"/>
      <c r="C23" s="16"/>
      <c r="D23" s="15"/>
      <c r="E23" s="15"/>
      <c r="F23" s="15"/>
      <c r="G23" s="15"/>
      <c r="H23" s="15"/>
      <c r="I23" s="15"/>
      <c r="J23" s="15"/>
      <c r="K23" s="17"/>
    </row>
    <row r="24" spans="2:11" ht="33" hidden="1" customHeight="1" x14ac:dyDescent="0.25">
      <c r="B24" s="15"/>
      <c r="C24" s="16"/>
      <c r="D24" s="15"/>
      <c r="E24" s="15"/>
      <c r="F24" s="15"/>
      <c r="G24" s="15"/>
      <c r="H24" s="15"/>
      <c r="I24" s="15"/>
      <c r="J24" s="15"/>
      <c r="K24" s="17"/>
    </row>
    <row r="25" spans="2:11" ht="15.75" x14ac:dyDescent="0.25">
      <c r="B25" s="361" t="s">
        <v>244</v>
      </c>
      <c r="C25" s="361"/>
      <c r="D25" s="361"/>
      <c r="E25" s="361"/>
      <c r="F25" s="361"/>
      <c r="G25" s="361"/>
      <c r="H25" s="361"/>
      <c r="I25" s="361"/>
      <c r="J25" s="361"/>
      <c r="K25" s="361"/>
    </row>
    <row r="26" spans="2:11" ht="98.25" customHeight="1" x14ac:dyDescent="0.25">
      <c r="B26" s="26" t="s">
        <v>9</v>
      </c>
      <c r="C26" s="27" t="s">
        <v>26</v>
      </c>
      <c r="D26" s="27" t="s">
        <v>27</v>
      </c>
      <c r="E26" s="27" t="s">
        <v>28</v>
      </c>
      <c r="F26" s="27" t="s">
        <v>29</v>
      </c>
      <c r="G26" s="27" t="s">
        <v>30</v>
      </c>
      <c r="H26" s="27" t="s">
        <v>31</v>
      </c>
      <c r="I26" s="27" t="s">
        <v>228</v>
      </c>
      <c r="J26" s="27" t="s">
        <v>32</v>
      </c>
      <c r="K26" s="28" t="s">
        <v>33</v>
      </c>
    </row>
    <row r="27" spans="2:11" x14ac:dyDescent="0.25"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34">
        <v>6</v>
      </c>
      <c r="H27" s="34">
        <v>7</v>
      </c>
      <c r="I27" s="34">
        <v>8</v>
      </c>
      <c r="J27" s="34">
        <v>9</v>
      </c>
      <c r="K27" s="34">
        <v>9</v>
      </c>
    </row>
    <row r="28" spans="2:11" ht="26.25" x14ac:dyDescent="0.25">
      <c r="B28" s="102">
        <v>1</v>
      </c>
      <c r="C28" s="103" t="s">
        <v>82</v>
      </c>
      <c r="D28" s="104">
        <v>2086.17</v>
      </c>
      <c r="E28" s="104">
        <v>1.6</v>
      </c>
      <c r="F28" s="104">
        <v>1.66</v>
      </c>
      <c r="G28" s="105">
        <v>1.9</v>
      </c>
      <c r="H28" s="104">
        <f>D28*E28*F28*G28</f>
        <v>10527.648287999999</v>
      </c>
      <c r="I28" s="104">
        <f>H28*0.1</f>
        <v>1052.7648287999998</v>
      </c>
      <c r="J28" s="104"/>
      <c r="K28" s="104">
        <f>SUM(H28:I28)</f>
        <v>11580.413116799999</v>
      </c>
    </row>
    <row r="29" spans="2:11" x14ac:dyDescent="0.25">
      <c r="B29" s="102">
        <v>2</v>
      </c>
      <c r="C29" s="103" t="s">
        <v>34</v>
      </c>
      <c r="D29" s="104">
        <v>2086.17</v>
      </c>
      <c r="E29" s="104">
        <v>1.6</v>
      </c>
      <c r="F29" s="104">
        <v>1.66</v>
      </c>
      <c r="G29" s="105">
        <v>1.54</v>
      </c>
      <c r="H29" s="104">
        <f>D29*E29*F29*G29</f>
        <v>8532.935980799999</v>
      </c>
      <c r="I29" s="104">
        <f>H29*0.1</f>
        <v>853.29359807999992</v>
      </c>
      <c r="J29" s="104"/>
      <c r="K29" s="104">
        <f>SUM(H29:I29)</f>
        <v>9386.2295788799984</v>
      </c>
    </row>
    <row r="30" spans="2:11" x14ac:dyDescent="0.25">
      <c r="B30" s="102">
        <v>3</v>
      </c>
      <c r="C30" s="103" t="s">
        <v>123</v>
      </c>
      <c r="D30" s="104">
        <v>2086.17</v>
      </c>
      <c r="E30" s="104">
        <v>1.6</v>
      </c>
      <c r="F30" s="104">
        <v>1.66</v>
      </c>
      <c r="G30" s="105">
        <v>1.35</v>
      </c>
      <c r="H30" s="104">
        <f>D30*E30*F30*G30</f>
        <v>7480.1711519999999</v>
      </c>
      <c r="I30" s="104">
        <f>H30*0.1</f>
        <v>748.01711520000003</v>
      </c>
      <c r="J30" s="104"/>
      <c r="K30" s="104">
        <f>SUM(H30:I30)</f>
        <v>8228.1882671999992</v>
      </c>
    </row>
    <row r="31" spans="2:11" ht="39" hidden="1" x14ac:dyDescent="0.25">
      <c r="B31" s="47">
        <v>4</v>
      </c>
      <c r="C31" s="48" t="s">
        <v>124</v>
      </c>
      <c r="D31" s="49">
        <v>2022.83</v>
      </c>
      <c r="E31" s="49">
        <v>1.6</v>
      </c>
      <c r="F31" s="49">
        <v>1</v>
      </c>
      <c r="G31" s="50">
        <v>1.82</v>
      </c>
      <c r="H31" s="49">
        <f>D31*E31*F31*G31</f>
        <v>5890.4809600000008</v>
      </c>
      <c r="I31" s="49">
        <v>1472.62</v>
      </c>
      <c r="J31" s="33"/>
      <c r="K31" s="49">
        <f>SUM(H31:J31)</f>
        <v>7363.1009600000007</v>
      </c>
    </row>
    <row r="32" spans="2:11" x14ac:dyDescent="0.25">
      <c r="B32" s="15"/>
      <c r="C32" s="16"/>
      <c r="D32" s="15"/>
      <c r="E32" s="15"/>
      <c r="F32" s="15"/>
      <c r="G32" s="15"/>
      <c r="H32" s="15"/>
      <c r="I32" s="15"/>
      <c r="J32" s="15"/>
      <c r="K32" s="17"/>
    </row>
    <row r="33" spans="2:11" ht="31.5" customHeight="1" x14ac:dyDescent="0.25">
      <c r="B33" s="15"/>
      <c r="C33" s="16"/>
      <c r="D33" s="15"/>
      <c r="E33" s="15"/>
      <c r="F33" s="15"/>
      <c r="G33" s="15"/>
      <c r="H33" s="15"/>
      <c r="I33" s="15"/>
      <c r="J33" s="15"/>
      <c r="K33" s="17"/>
    </row>
    <row r="34" spans="2:11" x14ac:dyDescent="0.25">
      <c r="B34" s="362" t="s">
        <v>60</v>
      </c>
      <c r="C34" s="362"/>
      <c r="D34" s="362"/>
      <c r="E34" s="362"/>
      <c r="F34" s="362"/>
      <c r="G34" s="362"/>
      <c r="H34" s="362"/>
      <c r="I34" s="30"/>
      <c r="J34" s="15"/>
      <c r="K34" s="15"/>
    </row>
    <row r="35" spans="2:11" ht="63.75" x14ac:dyDescent="0.25">
      <c r="B35" s="26" t="s">
        <v>9</v>
      </c>
      <c r="C35" s="29" t="s">
        <v>26</v>
      </c>
      <c r="D35" s="27" t="s">
        <v>66</v>
      </c>
      <c r="E35" s="27" t="s">
        <v>53</v>
      </c>
      <c r="F35" s="27" t="s">
        <v>54</v>
      </c>
      <c r="G35" s="27" t="s">
        <v>55</v>
      </c>
      <c r="H35" s="27" t="s">
        <v>56</v>
      </c>
      <c r="I35" s="31"/>
      <c r="J35" s="18"/>
      <c r="K35" s="19"/>
    </row>
    <row r="36" spans="2:11" x14ac:dyDescent="0.25">
      <c r="B36" s="34">
        <v>1</v>
      </c>
      <c r="C36" s="34">
        <v>2</v>
      </c>
      <c r="D36" s="34">
        <v>3</v>
      </c>
      <c r="E36" s="34">
        <v>4</v>
      </c>
      <c r="F36" s="34">
        <v>5</v>
      </c>
      <c r="G36" s="34">
        <v>6</v>
      </c>
      <c r="H36" s="34">
        <v>7</v>
      </c>
      <c r="I36" s="15"/>
      <c r="J36" s="15"/>
      <c r="K36" s="15"/>
    </row>
    <row r="37" spans="2:11" ht="26.25" x14ac:dyDescent="0.25">
      <c r="B37" s="14">
        <v>1</v>
      </c>
      <c r="C37" s="103" t="s">
        <v>82</v>
      </c>
      <c r="D37" s="104">
        <f>K28*12</f>
        <v>138964.95740159997</v>
      </c>
      <c r="E37" s="104">
        <v>12</v>
      </c>
      <c r="F37" s="104">
        <f>D37/E37</f>
        <v>11580.413116799997</v>
      </c>
      <c r="G37" s="104">
        <v>166.08</v>
      </c>
      <c r="H37" s="104">
        <v>69.73</v>
      </c>
      <c r="I37" s="15"/>
      <c r="J37" s="15"/>
      <c r="K37" s="15"/>
    </row>
    <row r="38" spans="2:11" ht="16.5" customHeight="1" x14ac:dyDescent="0.25">
      <c r="B38" s="14">
        <v>2</v>
      </c>
      <c r="C38" s="103" t="s">
        <v>34</v>
      </c>
      <c r="D38" s="104">
        <f>K29*12</f>
        <v>112634.75494655999</v>
      </c>
      <c r="E38" s="104">
        <v>12</v>
      </c>
      <c r="F38" s="104">
        <f>D38/E38</f>
        <v>9386.2295788799984</v>
      </c>
      <c r="G38" s="104">
        <v>166.08</v>
      </c>
      <c r="H38" s="104">
        <v>56.52</v>
      </c>
      <c r="I38" s="15"/>
      <c r="J38" s="20"/>
      <c r="K38" s="20"/>
    </row>
    <row r="39" spans="2:11" ht="16.5" customHeight="1" x14ac:dyDescent="0.25">
      <c r="B39" s="14">
        <v>3</v>
      </c>
      <c r="C39" s="103" t="s">
        <v>123</v>
      </c>
      <c r="D39" s="104">
        <f>K30*12</f>
        <v>98738.259206399991</v>
      </c>
      <c r="E39" s="104">
        <v>12</v>
      </c>
      <c r="F39" s="104">
        <f>D39/E39</f>
        <v>8228.1882671999992</v>
      </c>
      <c r="G39" s="104">
        <v>166.08</v>
      </c>
      <c r="H39" s="104">
        <v>49.54</v>
      </c>
      <c r="I39" s="15"/>
      <c r="J39" s="20"/>
      <c r="K39" s="20"/>
    </row>
    <row r="40" spans="2:11" ht="39" hidden="1" x14ac:dyDescent="0.25">
      <c r="B40" s="25">
        <v>4</v>
      </c>
      <c r="C40" s="103" t="s">
        <v>124</v>
      </c>
      <c r="D40" s="104">
        <f>K22*2+K31*10</f>
        <v>85867.785600000003</v>
      </c>
      <c r="E40" s="106">
        <v>12</v>
      </c>
      <c r="F40" s="106">
        <f>D40/E40</f>
        <v>7155.6487999999999</v>
      </c>
      <c r="G40" s="106">
        <v>166.08</v>
      </c>
      <c r="H40" s="106">
        <f>F40/G40</f>
        <v>43.085553949903655</v>
      </c>
      <c r="I40" s="20"/>
      <c r="J40" s="20"/>
      <c r="K40" s="20"/>
    </row>
    <row r="41" spans="2:11" x14ac:dyDescent="0.25">
      <c r="B41" s="135"/>
      <c r="C41" s="107"/>
      <c r="D41" s="108"/>
      <c r="E41" s="108"/>
      <c r="F41" s="108"/>
      <c r="G41" s="108"/>
      <c r="H41" s="108"/>
      <c r="I41" s="20"/>
      <c r="J41" s="20"/>
      <c r="K41" s="20"/>
    </row>
    <row r="42" spans="2:11" ht="3" customHeight="1" x14ac:dyDescent="0.25">
      <c r="B42" s="135"/>
      <c r="C42" s="107"/>
      <c r="D42" s="108"/>
      <c r="E42" s="108"/>
      <c r="F42" s="108"/>
      <c r="G42" s="108"/>
      <c r="H42" s="108"/>
      <c r="I42" s="20"/>
      <c r="J42" s="20"/>
      <c r="K42" s="20"/>
    </row>
    <row r="43" spans="2:11" hidden="1" x14ac:dyDescent="0.25">
      <c r="B43" s="135"/>
      <c r="C43" s="107"/>
      <c r="D43" s="108"/>
      <c r="E43" s="108"/>
      <c r="F43" s="108"/>
      <c r="G43" s="108"/>
      <c r="H43" s="108"/>
      <c r="I43" s="20"/>
      <c r="J43" s="20"/>
      <c r="K43" s="20"/>
    </row>
    <row r="44" spans="2:11" ht="3.75" customHeight="1" x14ac:dyDescent="0.25">
      <c r="B44" s="15"/>
      <c r="C44" s="107"/>
      <c r="D44" s="108"/>
      <c r="E44" s="109"/>
      <c r="F44" s="108"/>
      <c r="G44" s="108"/>
      <c r="H44" s="108"/>
      <c r="I44" s="20"/>
      <c r="J44" s="20"/>
      <c r="K44" s="20"/>
    </row>
    <row r="45" spans="2:11" hidden="1" x14ac:dyDescent="0.25">
      <c r="B45" s="15"/>
      <c r="C45" s="107"/>
      <c r="D45" s="108"/>
      <c r="E45" s="109"/>
      <c r="F45" s="108"/>
      <c r="G45" s="108"/>
      <c r="H45" s="108"/>
      <c r="I45" s="20"/>
      <c r="J45" s="20"/>
      <c r="K45" s="20"/>
    </row>
    <row r="46" spans="2:11" hidden="1" x14ac:dyDescent="0.25">
      <c r="B46" s="15"/>
      <c r="C46" s="110"/>
      <c r="D46" s="110"/>
      <c r="E46" s="110"/>
      <c r="F46" s="110"/>
      <c r="G46" s="111"/>
      <c r="H46" s="108"/>
      <c r="I46" s="20"/>
      <c r="J46" s="20"/>
      <c r="K46" s="20"/>
    </row>
    <row r="47" spans="2:11" hidden="1" x14ac:dyDescent="0.25">
      <c r="B47" s="15"/>
      <c r="C47" s="111"/>
      <c r="D47" s="111"/>
      <c r="E47" s="111"/>
      <c r="F47" s="111"/>
      <c r="G47" s="111"/>
      <c r="H47" s="108"/>
      <c r="I47" s="20"/>
      <c r="J47" s="20"/>
      <c r="K47" s="20"/>
    </row>
    <row r="48" spans="2:11" hidden="1" x14ac:dyDescent="0.25">
      <c r="B48" s="15"/>
      <c r="C48" s="111"/>
      <c r="D48" s="111"/>
      <c r="E48" s="111"/>
      <c r="F48" s="111"/>
      <c r="G48" s="111"/>
      <c r="H48" s="108"/>
      <c r="I48" s="20"/>
      <c r="J48" s="20"/>
      <c r="K48" s="20"/>
    </row>
    <row r="49" spans="2:11" hidden="1" x14ac:dyDescent="0.25">
      <c r="B49" s="15"/>
      <c r="C49" s="111"/>
      <c r="D49" s="111"/>
      <c r="E49" s="111"/>
      <c r="F49" s="111"/>
      <c r="G49" s="111"/>
      <c r="H49" s="108"/>
      <c r="I49" s="20"/>
      <c r="J49" s="20"/>
      <c r="K49" s="20"/>
    </row>
    <row r="50" spans="2:11" hidden="1" x14ac:dyDescent="0.25">
      <c r="B50" s="15"/>
      <c r="C50" s="107"/>
      <c r="D50" s="108"/>
      <c r="E50" s="109"/>
      <c r="F50" s="108"/>
      <c r="G50" s="108"/>
      <c r="H50" s="108"/>
      <c r="I50" s="20"/>
      <c r="J50" s="20"/>
      <c r="K50" s="20"/>
    </row>
    <row r="51" spans="2:11" hidden="1" x14ac:dyDescent="0.25">
      <c r="B51" s="21"/>
      <c r="C51" s="110"/>
      <c r="D51" s="110"/>
      <c r="E51" s="110"/>
      <c r="F51" s="110"/>
      <c r="G51" s="110"/>
      <c r="H51" s="110"/>
      <c r="I51" s="21"/>
      <c r="J51" s="21"/>
      <c r="K51" s="21"/>
    </row>
    <row r="52" spans="2:11" x14ac:dyDescent="0.25">
      <c r="B52" s="21"/>
      <c r="C52" s="364" t="s">
        <v>245</v>
      </c>
      <c r="D52" s="364"/>
      <c r="E52" s="364"/>
      <c r="F52" s="364"/>
      <c r="G52" s="364"/>
      <c r="H52" s="364"/>
      <c r="I52" s="32"/>
      <c r="J52" s="22"/>
      <c r="K52" s="22"/>
    </row>
    <row r="53" spans="2:11" ht="89.25" x14ac:dyDescent="0.25">
      <c r="B53" s="21"/>
      <c r="C53" s="363" t="s">
        <v>57</v>
      </c>
      <c r="D53" s="363"/>
      <c r="E53" s="363"/>
      <c r="F53" s="202" t="s">
        <v>58</v>
      </c>
      <c r="G53" s="202" t="s">
        <v>246</v>
      </c>
      <c r="H53" s="202" t="s">
        <v>59</v>
      </c>
      <c r="I53" s="32"/>
      <c r="J53" s="23"/>
      <c r="K53" s="23"/>
    </row>
    <row r="54" spans="2:11" x14ac:dyDescent="0.25">
      <c r="B54" s="21"/>
      <c r="C54" s="365" t="s">
        <v>247</v>
      </c>
      <c r="D54" s="365"/>
      <c r="E54" s="365"/>
      <c r="F54" s="112">
        <v>2007</v>
      </c>
      <c r="G54" s="102">
        <v>2</v>
      </c>
      <c r="H54" s="102">
        <f>F54*G54</f>
        <v>4014</v>
      </c>
      <c r="I54" s="15"/>
      <c r="J54" s="21"/>
      <c r="K54" s="21"/>
    </row>
    <row r="55" spans="2:11" x14ac:dyDescent="0.25">
      <c r="B55" s="21"/>
      <c r="C55" s="365" t="s">
        <v>248</v>
      </c>
      <c r="D55" s="365"/>
      <c r="E55" s="365"/>
      <c r="F55" s="112">
        <v>2102</v>
      </c>
      <c r="G55" s="102">
        <v>10</v>
      </c>
      <c r="H55" s="102">
        <f>F55*G55</f>
        <v>21020</v>
      </c>
      <c r="I55" s="15"/>
      <c r="J55" s="21"/>
      <c r="K55" s="21"/>
    </row>
    <row r="56" spans="2:11" x14ac:dyDescent="0.25">
      <c r="B56" s="21"/>
      <c r="C56" s="363" t="s">
        <v>52</v>
      </c>
      <c r="D56" s="363"/>
      <c r="E56" s="363"/>
      <c r="F56" s="203"/>
      <c r="G56" s="112"/>
      <c r="H56" s="113">
        <v>2086.17</v>
      </c>
      <c r="I56" s="17"/>
      <c r="J56" s="21"/>
      <c r="K56" s="21"/>
    </row>
    <row r="57" spans="2:11" x14ac:dyDescent="0.25">
      <c r="B57" s="21"/>
      <c r="C57" s="114"/>
      <c r="D57" s="114"/>
      <c r="E57" s="114"/>
      <c r="F57" s="114"/>
      <c r="G57" s="115"/>
      <c r="H57" s="110"/>
      <c r="I57" s="21"/>
      <c r="J57" s="21"/>
      <c r="K57" s="21"/>
    </row>
    <row r="58" spans="2:11" ht="6" customHeight="1" x14ac:dyDescent="0.25"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2:11" ht="16.5" x14ac:dyDescent="0.25">
      <c r="B59" s="24"/>
      <c r="C59" s="99" t="s">
        <v>166</v>
      </c>
      <c r="D59" s="99"/>
      <c r="E59" s="99"/>
      <c r="F59" s="99"/>
      <c r="G59" s="100"/>
      <c r="H59" s="99" t="s">
        <v>168</v>
      </c>
      <c r="J59" s="24"/>
      <c r="K59" s="24"/>
    </row>
    <row r="60" spans="2:11" ht="16.5" x14ac:dyDescent="0.25">
      <c r="B60" s="24"/>
      <c r="C60" s="99" t="s">
        <v>167</v>
      </c>
      <c r="D60" s="99"/>
      <c r="E60" s="99"/>
      <c r="F60" s="99"/>
      <c r="G60" s="100"/>
      <c r="H60" s="100"/>
      <c r="J60" s="24"/>
    </row>
    <row r="61" spans="2:11" ht="15.75" x14ac:dyDescent="0.25">
      <c r="B61" s="24"/>
      <c r="C61" s="98"/>
      <c r="D61" s="98"/>
      <c r="E61" s="98"/>
      <c r="F61" s="98"/>
      <c r="G61" s="13"/>
      <c r="H61" s="13"/>
      <c r="J61" s="24"/>
    </row>
    <row r="62" spans="2:11" ht="8.25" customHeight="1" x14ac:dyDescent="0.25">
      <c r="B62" s="24"/>
      <c r="C62" s="98"/>
      <c r="D62" s="98"/>
      <c r="E62" s="98"/>
      <c r="F62" s="98"/>
      <c r="G62" s="13"/>
      <c r="H62" s="13"/>
      <c r="J62" s="24"/>
    </row>
    <row r="63" spans="2:11" ht="15.75" hidden="1" x14ac:dyDescent="0.25">
      <c r="B63" s="24"/>
      <c r="C63" s="98"/>
      <c r="D63" s="98"/>
      <c r="E63" s="98"/>
      <c r="F63" s="98"/>
      <c r="G63" s="13"/>
      <c r="H63" s="13"/>
      <c r="J63" s="24"/>
      <c r="K63" s="24"/>
    </row>
    <row r="64" spans="2:11" ht="16.5" x14ac:dyDescent="0.25">
      <c r="B64" s="24"/>
      <c r="C64" s="101" t="s">
        <v>161</v>
      </c>
      <c r="D64" s="101"/>
      <c r="E64" s="101"/>
      <c r="F64" s="101"/>
      <c r="G64" s="100"/>
      <c r="H64" s="101" t="s">
        <v>162</v>
      </c>
      <c r="J64" s="24"/>
      <c r="K64" s="24"/>
    </row>
    <row r="65" spans="2:11" ht="16.5" x14ac:dyDescent="0.25">
      <c r="B65" s="24"/>
      <c r="C65" s="99"/>
      <c r="D65" s="99"/>
      <c r="E65" s="99"/>
      <c r="F65" s="99"/>
      <c r="G65" s="100"/>
      <c r="H65" s="100"/>
      <c r="J65" s="24"/>
      <c r="K65" s="24"/>
    </row>
    <row r="66" spans="2:11" ht="15.75" x14ac:dyDescent="0.25">
      <c r="B66" s="24"/>
      <c r="C66" s="98"/>
      <c r="D66" s="97"/>
      <c r="E66" s="97"/>
      <c r="F66" s="97"/>
      <c r="G66" s="13"/>
      <c r="H66" s="13"/>
      <c r="J66" s="24"/>
      <c r="K66" s="24"/>
    </row>
    <row r="67" spans="2:11" ht="15.75" x14ac:dyDescent="0.25">
      <c r="B67" s="24"/>
      <c r="C67" s="98" t="s">
        <v>170</v>
      </c>
      <c r="D67" s="97"/>
      <c r="E67" s="97"/>
      <c r="F67" s="97"/>
      <c r="G67" s="13"/>
      <c r="H67" s="13"/>
      <c r="J67" s="24"/>
      <c r="K67" s="24"/>
    </row>
    <row r="68" spans="2:11" ht="15.75" x14ac:dyDescent="0.25">
      <c r="B68" s="24"/>
      <c r="C68" s="98" t="s">
        <v>169</v>
      </c>
      <c r="D68" s="97"/>
      <c r="E68" s="97"/>
      <c r="F68" s="97"/>
      <c r="G68" s="13"/>
      <c r="H68" s="13"/>
      <c r="J68" s="24"/>
      <c r="K68" s="24"/>
    </row>
    <row r="69" spans="2:11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</row>
  </sheetData>
  <mergeCells count="11">
    <mergeCell ref="B34:H34"/>
    <mergeCell ref="C56:E56"/>
    <mergeCell ref="C52:H52"/>
    <mergeCell ref="C53:E53"/>
    <mergeCell ref="C54:E54"/>
    <mergeCell ref="C55:E55"/>
    <mergeCell ref="A11:K11"/>
    <mergeCell ref="B12:K12"/>
    <mergeCell ref="A13:K13"/>
    <mergeCell ref="C16:K16"/>
    <mergeCell ref="B25:K25"/>
  </mergeCells>
  <phoneticPr fontId="37" type="noConversion"/>
  <pageMargins left="0.19685039370078741" right="0.19685039370078741" top="0.74803149606299213" bottom="0.9448818897637796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9"/>
  <sheetViews>
    <sheetView zoomScaleNormal="100" workbookViewId="0">
      <selection activeCell="D6" sqref="D6"/>
    </sheetView>
  </sheetViews>
  <sheetFormatPr defaultRowHeight="15" x14ac:dyDescent="0.25"/>
  <cols>
    <col min="1" max="1" width="4.140625" customWidth="1"/>
    <col min="2" max="2" width="26.7109375" customWidth="1"/>
    <col min="3" max="3" width="18.85546875" customWidth="1"/>
    <col min="4" max="6" width="13.7109375" customWidth="1"/>
    <col min="7" max="7" width="11.85546875" customWidth="1"/>
    <col min="8" max="9" width="9.140625" style="2"/>
  </cols>
  <sheetData>
    <row r="1" spans="1:11" ht="18.75" x14ac:dyDescent="0.3">
      <c r="D1" s="133" t="s">
        <v>171</v>
      </c>
    </row>
    <row r="2" spans="1:11" ht="18.75" x14ac:dyDescent="0.3">
      <c r="D2" s="133" t="s">
        <v>241</v>
      </c>
    </row>
    <row r="3" spans="1:11" ht="18.75" x14ac:dyDescent="0.3">
      <c r="D3" s="133" t="s">
        <v>77</v>
      </c>
    </row>
    <row r="4" spans="1:11" ht="18.75" x14ac:dyDescent="0.3">
      <c r="D4" s="133" t="s">
        <v>172</v>
      </c>
      <c r="E4" s="133" t="s">
        <v>242</v>
      </c>
    </row>
    <row r="5" spans="1:11" ht="18.75" x14ac:dyDescent="0.3">
      <c r="D5" s="133" t="s">
        <v>265</v>
      </c>
    </row>
    <row r="8" spans="1:11" ht="34.5" customHeight="1" x14ac:dyDescent="0.25">
      <c r="A8" s="366" t="s">
        <v>183</v>
      </c>
      <c r="B8" s="366"/>
      <c r="C8" s="366"/>
      <c r="D8" s="366"/>
      <c r="E8" s="366"/>
      <c r="F8" s="366"/>
      <c r="G8" s="366"/>
      <c r="H8" s="3"/>
      <c r="I8" s="3"/>
      <c r="J8" s="4"/>
      <c r="K8" s="4"/>
    </row>
    <row r="9" spans="1:11" ht="19.5" customHeight="1" x14ac:dyDescent="0.25">
      <c r="A9" s="132"/>
      <c r="B9" s="368" t="s">
        <v>184</v>
      </c>
      <c r="C9" s="368"/>
      <c r="D9" s="368"/>
      <c r="E9" s="368"/>
      <c r="F9" s="368"/>
      <c r="G9" s="368"/>
      <c r="H9" s="3"/>
      <c r="I9" s="3"/>
      <c r="J9" s="4"/>
      <c r="K9" s="4"/>
    </row>
    <row r="10" spans="1:11" ht="15.75" x14ac:dyDescent="0.25">
      <c r="A10" s="4"/>
      <c r="B10" s="4"/>
      <c r="C10" s="4"/>
      <c r="D10" s="4"/>
      <c r="E10" s="4"/>
      <c r="F10" s="4"/>
      <c r="G10" s="4"/>
      <c r="H10" s="3"/>
      <c r="I10" s="3"/>
      <c r="J10" s="4"/>
      <c r="K10" s="4"/>
    </row>
    <row r="11" spans="1:11" ht="66" customHeight="1" x14ac:dyDescent="0.25">
      <c r="A11" s="36" t="s">
        <v>69</v>
      </c>
      <c r="B11" s="35" t="s">
        <v>10</v>
      </c>
      <c r="C11" s="36" t="s">
        <v>11</v>
      </c>
      <c r="D11" s="36" t="s">
        <v>12</v>
      </c>
      <c r="E11" s="36" t="s">
        <v>149</v>
      </c>
      <c r="F11" s="36" t="s">
        <v>68</v>
      </c>
      <c r="G11" s="36" t="s">
        <v>42</v>
      </c>
      <c r="H11" s="3"/>
      <c r="I11" s="3"/>
      <c r="J11" s="4"/>
      <c r="K11" s="4"/>
    </row>
    <row r="12" spans="1:11" ht="26.25" x14ac:dyDescent="0.25">
      <c r="A12" s="38">
        <v>1</v>
      </c>
      <c r="B12" s="39" t="s">
        <v>13</v>
      </c>
      <c r="C12" s="37" t="s">
        <v>126</v>
      </c>
      <c r="D12" s="37">
        <v>5</v>
      </c>
      <c r="E12" s="81">
        <v>1.3</v>
      </c>
      <c r="F12" s="38">
        <v>1</v>
      </c>
      <c r="G12" s="189">
        <f>D12*E12/4</f>
        <v>1.625</v>
      </c>
      <c r="H12" s="3"/>
      <c r="I12" s="3"/>
      <c r="J12" s="4"/>
      <c r="K12" s="4"/>
    </row>
    <row r="13" spans="1:11" ht="26.25" x14ac:dyDescent="0.25">
      <c r="A13" s="38">
        <v>2</v>
      </c>
      <c r="B13" s="39"/>
      <c r="C13" s="82" t="s">
        <v>127</v>
      </c>
      <c r="D13" s="38">
        <v>2.5</v>
      </c>
      <c r="E13" s="81">
        <v>0.65</v>
      </c>
      <c r="F13" s="40">
        <v>1</v>
      </c>
      <c r="G13" s="189">
        <f>D13*E13/4</f>
        <v>0.40625</v>
      </c>
      <c r="H13" s="3"/>
      <c r="I13" s="3"/>
      <c r="J13" s="4"/>
      <c r="K13" s="4"/>
    </row>
    <row r="14" spans="1:11" ht="15.75" x14ac:dyDescent="0.25">
      <c r="A14" s="10"/>
      <c r="B14" s="41" t="s">
        <v>70</v>
      </c>
      <c r="C14" s="10"/>
      <c r="D14" s="10"/>
      <c r="E14" s="10"/>
      <c r="F14" s="10"/>
      <c r="G14" s="194">
        <v>2.0299999999999998</v>
      </c>
      <c r="H14" s="3"/>
      <c r="I14" s="3"/>
      <c r="J14" s="4"/>
      <c r="K14" s="4"/>
    </row>
    <row r="15" spans="1:11" ht="15.75" x14ac:dyDescent="0.25">
      <c r="A15" s="4"/>
      <c r="B15" s="4"/>
      <c r="C15" s="4"/>
      <c r="D15" s="4"/>
      <c r="E15" s="4"/>
      <c r="F15" s="4"/>
      <c r="G15" s="4"/>
      <c r="H15" s="3"/>
      <c r="I15" s="3"/>
      <c r="J15" s="4"/>
      <c r="K15" s="4"/>
    </row>
    <row r="16" spans="1:11" hidden="1" x14ac:dyDescent="0.25">
      <c r="B16" s="24" t="s">
        <v>161</v>
      </c>
      <c r="C16" s="24"/>
      <c r="D16" s="24" t="s">
        <v>162</v>
      </c>
      <c r="E16" s="7"/>
      <c r="F16" s="7"/>
    </row>
    <row r="17" spans="1:7" hidden="1" x14ac:dyDescent="0.25">
      <c r="B17" s="24"/>
      <c r="C17" s="24"/>
      <c r="D17" s="24"/>
    </row>
    <row r="18" spans="1:7" hidden="1" x14ac:dyDescent="0.25"/>
    <row r="19" spans="1:7" hidden="1" x14ac:dyDescent="0.25">
      <c r="B19" s="7"/>
      <c r="E19" s="7"/>
    </row>
    <row r="20" spans="1:7" hidden="1" x14ac:dyDescent="0.25"/>
    <row r="21" spans="1:7" ht="18.75" x14ac:dyDescent="0.3">
      <c r="A21" s="367" t="s">
        <v>181</v>
      </c>
      <c r="B21" s="367"/>
      <c r="C21" s="367"/>
      <c r="D21" s="367"/>
      <c r="E21" s="367"/>
      <c r="F21" s="367"/>
      <c r="G21" s="367"/>
    </row>
    <row r="23" spans="1:7" ht="71.25" x14ac:dyDescent="0.25">
      <c r="B23" s="83" t="s">
        <v>128</v>
      </c>
      <c r="C23" s="83" t="s">
        <v>129</v>
      </c>
      <c r="D23" s="84" t="s">
        <v>130</v>
      </c>
      <c r="E23" s="84" t="s">
        <v>148</v>
      </c>
      <c r="F23" s="84" t="s">
        <v>146</v>
      </c>
      <c r="G23" s="84" t="s">
        <v>147</v>
      </c>
    </row>
    <row r="24" spans="1:7" ht="15.75" x14ac:dyDescent="0.25">
      <c r="B24" s="85" t="s">
        <v>73</v>
      </c>
      <c r="C24" s="86" t="s">
        <v>143</v>
      </c>
      <c r="D24" s="87">
        <v>325.75</v>
      </c>
      <c r="E24" s="87">
        <f>D24/4</f>
        <v>81.4375</v>
      </c>
      <c r="F24" s="87">
        <f>$G$14</f>
        <v>2.0299999999999998</v>
      </c>
      <c r="G24" s="193">
        <v>83.47</v>
      </c>
    </row>
    <row r="25" spans="1:7" ht="15.75" x14ac:dyDescent="0.25">
      <c r="B25" s="85" t="s">
        <v>131</v>
      </c>
      <c r="C25" s="86" t="s">
        <v>144</v>
      </c>
      <c r="D25" s="87">
        <v>119.17</v>
      </c>
      <c r="E25" s="87">
        <f t="shared" ref="E25:E42" si="0">D25/4</f>
        <v>29.7925</v>
      </c>
      <c r="F25" s="87">
        <f t="shared" ref="F25:F44" si="1">$G$14</f>
        <v>2.0299999999999998</v>
      </c>
      <c r="G25" s="193">
        <v>31.82</v>
      </c>
    </row>
    <row r="26" spans="1:7" ht="15.75" x14ac:dyDescent="0.25">
      <c r="B26" s="85" t="s">
        <v>132</v>
      </c>
      <c r="C26" s="86" t="s">
        <v>144</v>
      </c>
      <c r="D26" s="87">
        <v>119.17</v>
      </c>
      <c r="E26" s="87">
        <f t="shared" si="0"/>
        <v>29.7925</v>
      </c>
      <c r="F26" s="87">
        <f t="shared" si="1"/>
        <v>2.0299999999999998</v>
      </c>
      <c r="G26" s="193">
        <v>31.82</v>
      </c>
    </row>
    <row r="27" spans="1:7" ht="15.75" x14ac:dyDescent="0.25">
      <c r="B27" s="85" t="s">
        <v>133</v>
      </c>
      <c r="C27" s="86" t="s">
        <v>144</v>
      </c>
      <c r="D27" s="87">
        <v>119.17</v>
      </c>
      <c r="E27" s="87">
        <f t="shared" si="0"/>
        <v>29.7925</v>
      </c>
      <c r="F27" s="87">
        <f t="shared" si="1"/>
        <v>2.0299999999999998</v>
      </c>
      <c r="G27" s="193">
        <v>31.82</v>
      </c>
    </row>
    <row r="28" spans="1:7" ht="15.75" x14ac:dyDescent="0.25">
      <c r="B28" s="85" t="s">
        <v>71</v>
      </c>
      <c r="C28" s="86" t="s">
        <v>144</v>
      </c>
      <c r="D28" s="87">
        <v>119.17</v>
      </c>
      <c r="E28" s="87">
        <f t="shared" si="0"/>
        <v>29.7925</v>
      </c>
      <c r="F28" s="87">
        <f t="shared" si="1"/>
        <v>2.0299999999999998</v>
      </c>
      <c r="G28" s="193">
        <v>31.82</v>
      </c>
    </row>
    <row r="29" spans="1:7" ht="15.75" x14ac:dyDescent="0.25">
      <c r="B29" s="85" t="s">
        <v>134</v>
      </c>
      <c r="C29" s="86" t="s">
        <v>143</v>
      </c>
      <c r="D29" s="87">
        <v>325.75</v>
      </c>
      <c r="E29" s="87">
        <f t="shared" si="0"/>
        <v>81.4375</v>
      </c>
      <c r="F29" s="87">
        <f t="shared" si="1"/>
        <v>2.0299999999999998</v>
      </c>
      <c r="G29" s="193">
        <v>83.47</v>
      </c>
    </row>
    <row r="30" spans="1:7" ht="15.75" x14ac:dyDescent="0.25">
      <c r="B30" s="85" t="s">
        <v>72</v>
      </c>
      <c r="C30" s="86" t="s">
        <v>143</v>
      </c>
      <c r="D30" s="87">
        <v>325.75</v>
      </c>
      <c r="E30" s="87">
        <f t="shared" si="0"/>
        <v>81.4375</v>
      </c>
      <c r="F30" s="87">
        <f t="shared" si="1"/>
        <v>2.0299999999999998</v>
      </c>
      <c r="G30" s="193">
        <v>83.47</v>
      </c>
    </row>
    <row r="31" spans="1:7" ht="15.75" x14ac:dyDescent="0.25">
      <c r="B31" s="85" t="s">
        <v>8</v>
      </c>
      <c r="C31" s="86" t="s">
        <v>143</v>
      </c>
      <c r="D31" s="87">
        <v>325.75</v>
      </c>
      <c r="E31" s="87">
        <f t="shared" si="0"/>
        <v>81.4375</v>
      </c>
      <c r="F31" s="87">
        <f t="shared" si="1"/>
        <v>2.0299999999999998</v>
      </c>
      <c r="G31" s="193">
        <v>83.47</v>
      </c>
    </row>
    <row r="32" spans="1:7" ht="15.75" x14ac:dyDescent="0.25">
      <c r="B32" s="85" t="s">
        <v>135</v>
      </c>
      <c r="C32" s="86" t="s">
        <v>144</v>
      </c>
      <c r="D32" s="87">
        <v>119.17</v>
      </c>
      <c r="E32" s="87">
        <f t="shared" si="0"/>
        <v>29.7925</v>
      </c>
      <c r="F32" s="87">
        <f t="shared" si="1"/>
        <v>2.0299999999999998</v>
      </c>
      <c r="G32" s="193">
        <v>31.82</v>
      </c>
    </row>
    <row r="33" spans="2:8" ht="15.75" x14ac:dyDescent="0.25">
      <c r="B33" s="85" t="s">
        <v>136</v>
      </c>
      <c r="C33" s="86" t="s">
        <v>144</v>
      </c>
      <c r="D33" s="87">
        <v>119.17</v>
      </c>
      <c r="E33" s="87">
        <f t="shared" si="0"/>
        <v>29.7925</v>
      </c>
      <c r="F33" s="87">
        <f t="shared" si="1"/>
        <v>2.0299999999999998</v>
      </c>
      <c r="G33" s="193">
        <v>31.82</v>
      </c>
    </row>
    <row r="34" spans="2:8" ht="15.75" x14ac:dyDescent="0.25">
      <c r="B34" s="85" t="s">
        <v>74</v>
      </c>
      <c r="C34" s="86" t="s">
        <v>145</v>
      </c>
      <c r="D34" s="87">
        <v>474.88</v>
      </c>
      <c r="E34" s="87">
        <f t="shared" si="0"/>
        <v>118.72</v>
      </c>
      <c r="F34" s="87">
        <f t="shared" si="1"/>
        <v>2.0299999999999998</v>
      </c>
      <c r="G34" s="193">
        <v>120.75</v>
      </c>
    </row>
    <row r="35" spans="2:8" ht="15.75" x14ac:dyDescent="0.25">
      <c r="B35" s="85" t="s">
        <v>7</v>
      </c>
      <c r="C35" s="86" t="s">
        <v>145</v>
      </c>
      <c r="D35" s="87">
        <v>474.88</v>
      </c>
      <c r="E35" s="87">
        <f t="shared" si="0"/>
        <v>118.72</v>
      </c>
      <c r="F35" s="87">
        <f t="shared" si="1"/>
        <v>2.0299999999999998</v>
      </c>
      <c r="G35" s="193">
        <v>120.75</v>
      </c>
    </row>
    <row r="36" spans="2:8" ht="15.75" x14ac:dyDescent="0.25">
      <c r="B36" s="85" t="s">
        <v>137</v>
      </c>
      <c r="C36" s="86" t="s">
        <v>145</v>
      </c>
      <c r="D36" s="87">
        <v>474.88</v>
      </c>
      <c r="E36" s="87">
        <f t="shared" si="0"/>
        <v>118.72</v>
      </c>
      <c r="F36" s="87">
        <f t="shared" si="1"/>
        <v>2.0299999999999998</v>
      </c>
      <c r="G36" s="193">
        <v>120.75</v>
      </c>
    </row>
    <row r="37" spans="2:8" ht="15.75" x14ac:dyDescent="0.25">
      <c r="B37" s="85" t="s">
        <v>138</v>
      </c>
      <c r="C37" s="86" t="s">
        <v>143</v>
      </c>
      <c r="D37" s="87">
        <v>325.75</v>
      </c>
      <c r="E37" s="87">
        <f t="shared" si="0"/>
        <v>81.4375</v>
      </c>
      <c r="F37" s="87">
        <f t="shared" si="1"/>
        <v>2.0299999999999998</v>
      </c>
      <c r="G37" s="193">
        <v>83.47</v>
      </c>
    </row>
    <row r="38" spans="2:8" ht="15.75" x14ac:dyDescent="0.25">
      <c r="B38" s="85" t="s">
        <v>139</v>
      </c>
      <c r="C38" s="86" t="s">
        <v>144</v>
      </c>
      <c r="D38" s="87">
        <v>119.17</v>
      </c>
      <c r="E38" s="87">
        <f t="shared" si="0"/>
        <v>29.7925</v>
      </c>
      <c r="F38" s="87">
        <f t="shared" si="1"/>
        <v>2.0299999999999998</v>
      </c>
      <c r="G38" s="193">
        <v>31.82</v>
      </c>
    </row>
    <row r="39" spans="2:8" ht="15.75" x14ac:dyDescent="0.25">
      <c r="B39" s="85" t="s">
        <v>140</v>
      </c>
      <c r="C39" s="86" t="s">
        <v>143</v>
      </c>
      <c r="D39" s="87">
        <v>325.75</v>
      </c>
      <c r="E39" s="87">
        <f t="shared" si="0"/>
        <v>81.4375</v>
      </c>
      <c r="F39" s="87">
        <f t="shared" si="1"/>
        <v>2.0299999999999998</v>
      </c>
      <c r="G39" s="193">
        <v>83.47</v>
      </c>
    </row>
    <row r="40" spans="2:8" ht="18" customHeight="1" x14ac:dyDescent="0.25">
      <c r="B40" s="85" t="s">
        <v>141</v>
      </c>
      <c r="C40" s="86" t="s">
        <v>143</v>
      </c>
      <c r="D40" s="87">
        <v>325.75</v>
      </c>
      <c r="E40" s="87">
        <f t="shared" si="0"/>
        <v>81.4375</v>
      </c>
      <c r="F40" s="87">
        <f t="shared" si="1"/>
        <v>2.0299999999999998</v>
      </c>
      <c r="G40" s="193">
        <v>83.47</v>
      </c>
    </row>
    <row r="41" spans="2:8" ht="15.75" x14ac:dyDescent="0.25">
      <c r="B41" s="85" t="s">
        <v>6</v>
      </c>
      <c r="C41" s="86" t="s">
        <v>144</v>
      </c>
      <c r="D41" s="87">
        <v>119.17</v>
      </c>
      <c r="E41" s="87">
        <f t="shared" si="0"/>
        <v>29.7925</v>
      </c>
      <c r="F41" s="87">
        <f t="shared" si="1"/>
        <v>2.0299999999999998</v>
      </c>
      <c r="G41" s="193">
        <v>31.82</v>
      </c>
    </row>
    <row r="42" spans="2:8" ht="15.75" x14ac:dyDescent="0.25">
      <c r="B42" s="85" t="s">
        <v>142</v>
      </c>
      <c r="C42" s="86" t="s">
        <v>144</v>
      </c>
      <c r="D42" s="87">
        <v>119.17</v>
      </c>
      <c r="E42" s="87">
        <f t="shared" si="0"/>
        <v>29.7925</v>
      </c>
      <c r="F42" s="87">
        <f t="shared" si="1"/>
        <v>2.0299999999999998</v>
      </c>
      <c r="G42" s="193">
        <v>31.82</v>
      </c>
    </row>
    <row r="43" spans="2:8" ht="15.75" x14ac:dyDescent="0.25">
      <c r="B43" s="85" t="s">
        <v>216</v>
      </c>
      <c r="C43" s="86" t="s">
        <v>143</v>
      </c>
      <c r="D43" s="87">
        <v>325.75</v>
      </c>
      <c r="E43" s="87">
        <f>D43/4</f>
        <v>81.4375</v>
      </c>
      <c r="F43" s="87">
        <f t="shared" si="1"/>
        <v>2.0299999999999998</v>
      </c>
      <c r="G43" s="193">
        <v>83.47</v>
      </c>
    </row>
    <row r="44" spans="2:8" ht="15.75" x14ac:dyDescent="0.25">
      <c r="B44" s="85" t="s">
        <v>217</v>
      </c>
      <c r="C44" s="86" t="s">
        <v>145</v>
      </c>
      <c r="D44" s="87">
        <v>474.88</v>
      </c>
      <c r="E44" s="87">
        <f>D44/4</f>
        <v>118.72</v>
      </c>
      <c r="F44" s="87">
        <f t="shared" si="1"/>
        <v>2.0299999999999998</v>
      </c>
      <c r="G44" s="193">
        <v>120.75</v>
      </c>
    </row>
    <row r="47" spans="2:8" ht="16.5" x14ac:dyDescent="0.25">
      <c r="B47" s="99" t="s">
        <v>173</v>
      </c>
      <c r="C47" s="99"/>
      <c r="D47" s="99"/>
      <c r="E47" s="99"/>
      <c r="F47" s="99" t="s">
        <v>176</v>
      </c>
      <c r="G47" s="99"/>
      <c r="H47"/>
    </row>
    <row r="48" spans="2:8" ht="16.5" x14ac:dyDescent="0.25">
      <c r="B48" s="99" t="s">
        <v>175</v>
      </c>
      <c r="C48" s="99"/>
      <c r="D48" s="99"/>
      <c r="E48" s="99"/>
      <c r="F48" s="100"/>
      <c r="G48" s="100"/>
      <c r="H48"/>
    </row>
    <row r="49" spans="2:8" ht="16.5" x14ac:dyDescent="0.25">
      <c r="B49" s="99"/>
      <c r="C49" s="99"/>
      <c r="D49" s="99"/>
      <c r="E49" s="99"/>
      <c r="F49" s="100"/>
      <c r="G49" s="100"/>
      <c r="H49"/>
    </row>
    <row r="50" spans="2:8" ht="16.5" x14ac:dyDescent="0.25">
      <c r="B50" s="99"/>
      <c r="C50" s="99"/>
      <c r="D50" s="99"/>
      <c r="E50" s="99"/>
      <c r="F50" s="100"/>
      <c r="G50" s="100"/>
      <c r="H50"/>
    </row>
    <row r="51" spans="2:8" ht="16.5" x14ac:dyDescent="0.25">
      <c r="B51" s="99"/>
      <c r="C51" s="99"/>
      <c r="D51" s="99"/>
      <c r="E51" s="99"/>
      <c r="F51" s="100"/>
      <c r="G51" s="100"/>
      <c r="H51"/>
    </row>
    <row r="52" spans="2:8" ht="16.5" x14ac:dyDescent="0.25">
      <c r="B52" s="101" t="s">
        <v>177</v>
      </c>
      <c r="C52" s="101"/>
      <c r="D52" s="101"/>
      <c r="E52" s="101"/>
      <c r="F52" s="101" t="s">
        <v>180</v>
      </c>
      <c r="G52" s="101"/>
      <c r="H52"/>
    </row>
    <row r="53" spans="2:8" ht="16.5" x14ac:dyDescent="0.25">
      <c r="B53" s="99" t="s">
        <v>178</v>
      </c>
      <c r="C53" s="99"/>
      <c r="D53" s="99"/>
      <c r="E53" s="99"/>
      <c r="F53" s="100"/>
      <c r="G53" s="100"/>
      <c r="H53"/>
    </row>
    <row r="54" spans="2:8" ht="16.5" x14ac:dyDescent="0.25">
      <c r="B54" s="99" t="s">
        <v>179</v>
      </c>
      <c r="C54" s="99"/>
      <c r="D54" s="99"/>
      <c r="E54" s="99"/>
      <c r="F54" s="100"/>
      <c r="G54" s="100"/>
      <c r="H54"/>
    </row>
    <row r="55" spans="2:8" ht="16.5" x14ac:dyDescent="0.25">
      <c r="B55" s="99" t="s">
        <v>77</v>
      </c>
      <c r="C55" s="99"/>
      <c r="D55" s="99"/>
      <c r="E55" s="99"/>
      <c r="F55" s="100"/>
      <c r="G55" s="100"/>
      <c r="H55"/>
    </row>
    <row r="56" spans="2:8" ht="15.75" x14ac:dyDescent="0.25">
      <c r="B56" s="98"/>
      <c r="C56" s="97"/>
      <c r="D56" s="97"/>
      <c r="E56" s="97"/>
      <c r="F56" s="13"/>
      <c r="G56" s="13"/>
      <c r="H56"/>
    </row>
    <row r="59" spans="2:8" x14ac:dyDescent="0.25">
      <c r="H59" s="2" t="s">
        <v>75</v>
      </c>
    </row>
  </sheetData>
  <autoFilter ref="A23:K44"/>
  <mergeCells count="3">
    <mergeCell ref="A8:G8"/>
    <mergeCell ref="A21:G21"/>
    <mergeCell ref="B9:G9"/>
  </mergeCells>
  <phoneticPr fontId="37" type="noConversion"/>
  <pageMargins left="0.7" right="0.7" top="0.75" bottom="0.75" header="0.3" footer="0.3"/>
  <pageSetup paperSize="9" scale="81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3"/>
  <sheetViews>
    <sheetView zoomScaleNormal="100" workbookViewId="0">
      <selection activeCell="F26" sqref="F26"/>
    </sheetView>
  </sheetViews>
  <sheetFormatPr defaultColWidth="4.42578125" defaultRowHeight="12.75" x14ac:dyDescent="0.2"/>
  <cols>
    <col min="1" max="1" width="4.42578125" style="13" customWidth="1"/>
    <col min="2" max="2" width="22.5703125" style="13" customWidth="1"/>
    <col min="3" max="3" width="13.42578125" style="13" customWidth="1"/>
    <col min="4" max="4" width="14.42578125" style="13" customWidth="1"/>
    <col min="5" max="5" width="13.5703125" style="13" customWidth="1"/>
    <col min="6" max="6" width="11.28515625" style="13" customWidth="1"/>
    <col min="7" max="7" width="20.7109375" style="13" customWidth="1"/>
    <col min="8" max="8" width="12" style="187" customWidth="1"/>
    <col min="9" max="255" width="9.140625" style="13" customWidth="1"/>
    <col min="256" max="16384" width="4.42578125" style="13"/>
  </cols>
  <sheetData>
    <row r="1" spans="1:7" ht="18.75" x14ac:dyDescent="0.3">
      <c r="E1" s="133" t="s">
        <v>171</v>
      </c>
      <c r="F1"/>
      <c r="G1"/>
    </row>
    <row r="2" spans="1:7" ht="18.75" x14ac:dyDescent="0.3">
      <c r="E2" s="133" t="s">
        <v>241</v>
      </c>
      <c r="F2"/>
      <c r="G2"/>
    </row>
    <row r="3" spans="1:7" ht="18.75" x14ac:dyDescent="0.3">
      <c r="E3" s="133" t="s">
        <v>77</v>
      </c>
      <c r="F3"/>
      <c r="G3"/>
    </row>
    <row r="4" spans="1:7" ht="18.75" x14ac:dyDescent="0.3">
      <c r="E4" s="133" t="s">
        <v>172</v>
      </c>
      <c r="F4" s="133" t="s">
        <v>242</v>
      </c>
      <c r="G4"/>
    </row>
    <row r="5" spans="1:7" ht="18.75" x14ac:dyDescent="0.3">
      <c r="E5" s="133" t="s">
        <v>265</v>
      </c>
      <c r="F5"/>
      <c r="G5"/>
    </row>
    <row r="6" spans="1:7" ht="18.75" x14ac:dyDescent="0.3">
      <c r="E6" s="133"/>
      <c r="F6"/>
      <c r="G6"/>
    </row>
    <row r="9" spans="1:7" ht="15" customHeight="1" x14ac:dyDescent="0.3">
      <c r="B9" s="376" t="s">
        <v>35</v>
      </c>
      <c r="C9" s="376"/>
      <c r="D9" s="376"/>
      <c r="E9" s="376"/>
      <c r="F9" s="376"/>
      <c r="G9" s="376"/>
    </row>
    <row r="10" spans="1:7" ht="15" customHeight="1" x14ac:dyDescent="0.3">
      <c r="B10" s="376" t="s">
        <v>76</v>
      </c>
      <c r="C10" s="376"/>
      <c r="D10" s="376"/>
      <c r="E10" s="376"/>
      <c r="F10" s="376"/>
      <c r="G10" s="376"/>
    </row>
    <row r="11" spans="1:7" ht="18.75" customHeight="1" x14ac:dyDescent="0.25">
      <c r="B11" s="377" t="s">
        <v>184</v>
      </c>
      <c r="C11" s="377"/>
      <c r="D11" s="377"/>
      <c r="E11" s="377"/>
      <c r="F11" s="377"/>
      <c r="G11" s="377"/>
    </row>
    <row r="12" spans="1:7" ht="18.75" customHeight="1" x14ac:dyDescent="0.25">
      <c r="B12" s="136"/>
      <c r="C12" s="136"/>
      <c r="D12" s="136"/>
      <c r="E12" s="136"/>
      <c r="F12" s="136"/>
      <c r="G12" s="136"/>
    </row>
    <row r="13" spans="1:7" ht="51" x14ac:dyDescent="0.2">
      <c r="A13" s="116" t="s">
        <v>36</v>
      </c>
      <c r="B13" s="117" t="s">
        <v>79</v>
      </c>
      <c r="C13" s="118" t="s">
        <v>37</v>
      </c>
      <c r="D13" s="118" t="s">
        <v>38</v>
      </c>
      <c r="E13" s="118" t="s">
        <v>39</v>
      </c>
      <c r="F13" s="119" t="s">
        <v>40</v>
      </c>
      <c r="G13" s="118" t="s">
        <v>41</v>
      </c>
    </row>
    <row r="14" spans="1:7" ht="15" customHeight="1" x14ac:dyDescent="0.2">
      <c r="A14" s="200">
        <v>1</v>
      </c>
      <c r="B14" s="369" t="s">
        <v>80</v>
      </c>
      <c r="C14" s="118">
        <v>15</v>
      </c>
      <c r="D14" s="267">
        <v>915</v>
      </c>
      <c r="E14" s="120">
        <v>4</v>
      </c>
      <c r="F14" s="121">
        <v>228.75</v>
      </c>
      <c r="G14" s="372" t="s">
        <v>262</v>
      </c>
    </row>
    <row r="15" spans="1:7" ht="15" x14ac:dyDescent="0.2">
      <c r="A15" s="200">
        <v>2</v>
      </c>
      <c r="B15" s="370"/>
      <c r="C15" s="118">
        <v>25</v>
      </c>
      <c r="D15" s="267">
        <v>1162</v>
      </c>
      <c r="E15" s="120">
        <v>4</v>
      </c>
      <c r="F15" s="121">
        <v>290.5</v>
      </c>
      <c r="G15" s="373"/>
    </row>
    <row r="16" spans="1:7" ht="12.75" customHeight="1" x14ac:dyDescent="0.2">
      <c r="A16" s="122">
        <v>3</v>
      </c>
      <c r="B16" s="370"/>
      <c r="C16" s="263">
        <v>32</v>
      </c>
      <c r="D16" s="123">
        <v>1227</v>
      </c>
      <c r="E16" s="124">
        <v>4</v>
      </c>
      <c r="F16" s="121">
        <v>306.75</v>
      </c>
      <c r="G16" s="373"/>
    </row>
    <row r="17" spans="1:10" ht="14.25" customHeight="1" x14ac:dyDescent="0.2">
      <c r="A17" s="200">
        <v>4</v>
      </c>
      <c r="B17" s="370"/>
      <c r="C17" s="263">
        <v>40</v>
      </c>
      <c r="D17" s="123">
        <v>1268</v>
      </c>
      <c r="E17" s="124">
        <v>4</v>
      </c>
      <c r="F17" s="121">
        <v>317</v>
      </c>
      <c r="G17" s="373"/>
    </row>
    <row r="18" spans="1:10" ht="14.25" customHeight="1" x14ac:dyDescent="0.25">
      <c r="A18" s="200">
        <v>5</v>
      </c>
      <c r="B18" s="370"/>
      <c r="C18" s="263">
        <v>50</v>
      </c>
      <c r="D18" s="125">
        <v>1424</v>
      </c>
      <c r="E18" s="124">
        <v>4</v>
      </c>
      <c r="F18" s="121">
        <v>356</v>
      </c>
      <c r="G18" s="373"/>
    </row>
    <row r="19" spans="1:10" ht="15" x14ac:dyDescent="0.25">
      <c r="A19" s="122">
        <v>6</v>
      </c>
      <c r="B19" s="370"/>
      <c r="C19" s="263">
        <v>65</v>
      </c>
      <c r="D19" s="125">
        <v>1585</v>
      </c>
      <c r="E19" s="126">
        <v>4</v>
      </c>
      <c r="F19" s="127">
        <v>396.25</v>
      </c>
      <c r="G19" s="373"/>
    </row>
    <row r="20" spans="1:10" ht="15" x14ac:dyDescent="0.25">
      <c r="A20" s="200">
        <v>7</v>
      </c>
      <c r="B20" s="370"/>
      <c r="C20" s="263">
        <v>80</v>
      </c>
      <c r="D20" s="125">
        <v>2400</v>
      </c>
      <c r="E20" s="126">
        <v>4</v>
      </c>
      <c r="F20" s="127">
        <v>600</v>
      </c>
      <c r="G20" s="373"/>
    </row>
    <row r="21" spans="1:10" ht="14.25" customHeight="1" x14ac:dyDescent="0.25">
      <c r="A21" s="200">
        <v>8</v>
      </c>
      <c r="B21" s="370"/>
      <c r="C21" s="263">
        <v>100</v>
      </c>
      <c r="D21" s="125">
        <v>2400</v>
      </c>
      <c r="E21" s="126">
        <v>4</v>
      </c>
      <c r="F21" s="127">
        <v>600</v>
      </c>
      <c r="G21" s="374"/>
    </row>
    <row r="22" spans="1:10" ht="26.25" hidden="1" customHeight="1" x14ac:dyDescent="0.25">
      <c r="A22" s="122">
        <v>9</v>
      </c>
      <c r="B22" s="371"/>
      <c r="C22" s="263">
        <v>125</v>
      </c>
      <c r="D22" s="125">
        <v>3251.05</v>
      </c>
      <c r="E22" s="126">
        <v>4</v>
      </c>
      <c r="F22" s="127">
        <v>812.76</v>
      </c>
      <c r="G22" s="120" t="s">
        <v>84</v>
      </c>
    </row>
    <row r="23" spans="1:10" ht="16.5" customHeight="1" x14ac:dyDescent="0.25">
      <c r="A23" s="200">
        <v>9</v>
      </c>
      <c r="B23" s="369" t="s">
        <v>81</v>
      </c>
      <c r="C23" s="263">
        <v>32</v>
      </c>
      <c r="D23" s="125">
        <v>1838</v>
      </c>
      <c r="E23" s="126">
        <v>4</v>
      </c>
      <c r="F23" s="127">
        <v>459.5</v>
      </c>
      <c r="G23" s="372" t="s">
        <v>262</v>
      </c>
    </row>
    <row r="24" spans="1:10" ht="16.5" customHeight="1" x14ac:dyDescent="0.25">
      <c r="A24" s="200">
        <v>10</v>
      </c>
      <c r="B24" s="370"/>
      <c r="C24" s="263">
        <v>40</v>
      </c>
      <c r="D24" s="125">
        <v>1902</v>
      </c>
      <c r="E24" s="126">
        <v>4</v>
      </c>
      <c r="F24" s="127">
        <v>475.5</v>
      </c>
      <c r="G24" s="373"/>
    </row>
    <row r="25" spans="1:10" ht="15" x14ac:dyDescent="0.25">
      <c r="A25" s="122">
        <v>11</v>
      </c>
      <c r="B25" s="370"/>
      <c r="C25" s="263">
        <v>50</v>
      </c>
      <c r="D25" s="125">
        <v>2143</v>
      </c>
      <c r="E25" s="126">
        <v>4</v>
      </c>
      <c r="F25" s="127">
        <v>535.75</v>
      </c>
      <c r="G25" s="373"/>
    </row>
    <row r="26" spans="1:10" ht="15" customHeight="1" x14ac:dyDescent="0.25">
      <c r="A26" s="200">
        <v>12</v>
      </c>
      <c r="B26" s="370"/>
      <c r="C26" s="263">
        <v>65</v>
      </c>
      <c r="D26" s="125">
        <v>2447</v>
      </c>
      <c r="E26" s="126">
        <v>4</v>
      </c>
      <c r="F26" s="127">
        <v>611.75</v>
      </c>
      <c r="G26" s="373"/>
    </row>
    <row r="27" spans="1:10" ht="16.5" customHeight="1" x14ac:dyDescent="0.2">
      <c r="A27" s="200">
        <v>13</v>
      </c>
      <c r="B27" s="371"/>
      <c r="C27" s="263">
        <v>80</v>
      </c>
      <c r="D27" s="121">
        <v>3200</v>
      </c>
      <c r="E27" s="126">
        <v>4</v>
      </c>
      <c r="F27" s="127">
        <v>800</v>
      </c>
      <c r="G27" s="374"/>
      <c r="I27" s="58"/>
      <c r="J27" s="58"/>
    </row>
    <row r="28" spans="1:10" ht="15" x14ac:dyDescent="0.2">
      <c r="A28" s="137"/>
      <c r="B28" s="138"/>
      <c r="C28" s="138"/>
      <c r="D28" s="139"/>
      <c r="E28" s="140"/>
      <c r="F28" s="141"/>
      <c r="G28" s="56"/>
      <c r="H28" s="188"/>
      <c r="I28" s="58"/>
      <c r="J28" s="58"/>
    </row>
    <row r="29" spans="1:10" x14ac:dyDescent="0.2">
      <c r="A29" s="54"/>
      <c r="B29" s="61"/>
      <c r="C29" s="53"/>
      <c r="D29" s="55"/>
      <c r="E29" s="56"/>
      <c r="F29" s="57"/>
      <c r="G29" s="62"/>
      <c r="H29" s="188"/>
      <c r="I29" s="58"/>
      <c r="J29" s="58"/>
    </row>
    <row r="30" spans="1:10" ht="14.25" x14ac:dyDescent="0.2">
      <c r="A30" s="59"/>
      <c r="B30" s="378" t="s">
        <v>151</v>
      </c>
      <c r="C30" s="378"/>
      <c r="D30" s="378"/>
      <c r="E30" s="378"/>
      <c r="F30" s="378"/>
      <c r="G30" s="378"/>
      <c r="H30" s="188"/>
      <c r="I30" s="58"/>
      <c r="J30" s="58"/>
    </row>
    <row r="31" spans="1:10" ht="14.25" x14ac:dyDescent="0.2">
      <c r="A31" s="54"/>
      <c r="B31" s="378" t="s">
        <v>76</v>
      </c>
      <c r="C31" s="378"/>
      <c r="D31" s="378"/>
      <c r="E31" s="378"/>
      <c r="F31" s="378"/>
      <c r="G31" s="378"/>
      <c r="H31" s="188"/>
      <c r="I31" s="58"/>
      <c r="J31" s="58"/>
    </row>
    <row r="32" spans="1:10" ht="15" x14ac:dyDescent="0.25">
      <c r="A32" s="60"/>
      <c r="B32" s="377" t="s">
        <v>184</v>
      </c>
      <c r="C32" s="377"/>
      <c r="D32" s="377"/>
      <c r="E32" s="377"/>
      <c r="F32" s="377"/>
      <c r="G32" s="377"/>
      <c r="H32" s="188"/>
      <c r="I32" s="58"/>
      <c r="J32" s="58"/>
    </row>
    <row r="33" spans="1:7" x14ac:dyDescent="0.2">
      <c r="A33" s="58"/>
      <c r="B33" s="58"/>
      <c r="C33" s="58"/>
      <c r="D33" s="58"/>
      <c r="E33" s="58"/>
      <c r="F33" s="58"/>
      <c r="G33" s="58"/>
    </row>
    <row r="34" spans="1:7" ht="51" x14ac:dyDescent="0.2">
      <c r="A34" s="116" t="s">
        <v>36</v>
      </c>
      <c r="B34" s="117" t="s">
        <v>152</v>
      </c>
      <c r="C34" s="118" t="s">
        <v>38</v>
      </c>
      <c r="D34" s="118" t="s">
        <v>153</v>
      </c>
      <c r="E34" s="118" t="s">
        <v>39</v>
      </c>
      <c r="F34" s="119" t="s">
        <v>40</v>
      </c>
      <c r="G34" s="118" t="s">
        <v>41</v>
      </c>
    </row>
    <row r="35" spans="1:7" ht="12.75" customHeight="1" x14ac:dyDescent="0.2">
      <c r="A35" s="128">
        <v>1</v>
      </c>
      <c r="B35" s="128" t="s">
        <v>155</v>
      </c>
      <c r="C35" s="127">
        <v>35</v>
      </c>
      <c r="D35" s="128">
        <v>3</v>
      </c>
      <c r="E35" s="128">
        <v>1</v>
      </c>
      <c r="F35" s="127">
        <v>105</v>
      </c>
      <c r="G35" s="375" t="s">
        <v>262</v>
      </c>
    </row>
    <row r="36" spans="1:7" ht="30" x14ac:dyDescent="0.2">
      <c r="A36" s="128">
        <v>2</v>
      </c>
      <c r="B36" s="126" t="s">
        <v>154</v>
      </c>
      <c r="C36" s="127">
        <v>50</v>
      </c>
      <c r="D36" s="128">
        <v>2</v>
      </c>
      <c r="E36" s="128">
        <v>1</v>
      </c>
      <c r="F36" s="127">
        <v>100</v>
      </c>
      <c r="G36" s="375"/>
    </row>
    <row r="37" spans="1:7" ht="15.75" x14ac:dyDescent="0.25">
      <c r="A37" s="129"/>
      <c r="B37" s="130" t="s">
        <v>156</v>
      </c>
      <c r="C37" s="129"/>
      <c r="D37" s="129"/>
      <c r="E37" s="129"/>
      <c r="F37" s="131">
        <v>205</v>
      </c>
      <c r="G37" s="129"/>
    </row>
    <row r="38" spans="1:7" x14ac:dyDescent="0.2">
      <c r="A38" s="58"/>
      <c r="B38" s="58"/>
      <c r="C38" s="58"/>
      <c r="D38" s="58"/>
      <c r="E38" s="58"/>
      <c r="F38" s="58"/>
      <c r="G38" s="58"/>
    </row>
    <row r="39" spans="1:7" x14ac:dyDescent="0.2">
      <c r="A39" s="58"/>
      <c r="B39" s="58"/>
      <c r="C39" s="58"/>
      <c r="D39" s="58"/>
      <c r="E39" s="58"/>
      <c r="F39" s="58"/>
      <c r="G39" s="58"/>
    </row>
    <row r="41" spans="1:7" ht="16.5" x14ac:dyDescent="0.25">
      <c r="A41" s="97"/>
      <c r="B41" s="99" t="s">
        <v>173</v>
      </c>
      <c r="C41" s="99"/>
      <c r="D41" s="99"/>
      <c r="E41" s="99"/>
      <c r="F41" s="99"/>
      <c r="G41" s="99" t="s">
        <v>176</v>
      </c>
    </row>
    <row r="42" spans="1:7" ht="16.5" x14ac:dyDescent="0.25">
      <c r="A42" s="97"/>
      <c r="B42" s="99" t="s">
        <v>175</v>
      </c>
      <c r="C42" s="99"/>
      <c r="D42" s="99"/>
      <c r="E42" s="99"/>
      <c r="F42" s="100"/>
      <c r="G42" s="100"/>
    </row>
    <row r="43" spans="1:7" ht="16.5" x14ac:dyDescent="0.25">
      <c r="A43" s="97"/>
      <c r="B43" s="99"/>
      <c r="C43" s="99"/>
      <c r="D43" s="99"/>
      <c r="E43" s="99"/>
      <c r="F43" s="100"/>
      <c r="G43" s="100"/>
    </row>
    <row r="44" spans="1:7" ht="16.5" x14ac:dyDescent="0.25">
      <c r="A44" s="97"/>
      <c r="B44" s="99"/>
      <c r="C44" s="99"/>
      <c r="D44" s="99"/>
      <c r="E44" s="99"/>
      <c r="F44" s="100"/>
      <c r="G44" s="100"/>
    </row>
    <row r="45" spans="1:7" ht="16.5" x14ac:dyDescent="0.25">
      <c r="A45" s="97"/>
      <c r="B45" s="99"/>
      <c r="C45" s="99"/>
      <c r="D45" s="99"/>
      <c r="E45" s="99"/>
      <c r="F45" s="100"/>
      <c r="G45" s="100"/>
    </row>
    <row r="46" spans="1:7" ht="16.5" x14ac:dyDescent="0.25">
      <c r="A46" s="97"/>
      <c r="B46" s="101" t="s">
        <v>177</v>
      </c>
      <c r="C46" s="101"/>
      <c r="D46" s="101"/>
      <c r="E46" s="101"/>
      <c r="F46" s="101"/>
      <c r="G46" s="101" t="s">
        <v>180</v>
      </c>
    </row>
    <row r="47" spans="1:7" ht="16.5" x14ac:dyDescent="0.25">
      <c r="A47" s="97"/>
      <c r="B47" s="99" t="s">
        <v>178</v>
      </c>
      <c r="C47" s="99"/>
      <c r="D47" s="99"/>
      <c r="E47" s="99"/>
      <c r="F47" s="100"/>
      <c r="G47" s="100"/>
    </row>
    <row r="48" spans="1:7" ht="16.5" x14ac:dyDescent="0.25">
      <c r="A48" s="97"/>
      <c r="B48" s="99" t="s">
        <v>179</v>
      </c>
      <c r="C48" s="99"/>
      <c r="D48" s="99"/>
      <c r="E48" s="99"/>
      <c r="F48" s="100"/>
      <c r="G48" s="100"/>
    </row>
    <row r="49" spans="1:7" ht="16.5" x14ac:dyDescent="0.25">
      <c r="A49" s="97"/>
      <c r="B49" s="99" t="s">
        <v>77</v>
      </c>
      <c r="C49" s="99"/>
      <c r="D49" s="99"/>
      <c r="E49" s="99"/>
      <c r="F49" s="100"/>
      <c r="G49" s="100"/>
    </row>
    <row r="50" spans="1:7" ht="15.75" x14ac:dyDescent="0.25">
      <c r="A50" s="97"/>
      <c r="B50" s="98"/>
      <c r="C50" s="97"/>
      <c r="D50" s="97"/>
      <c r="E50" s="97"/>
    </row>
    <row r="51" spans="1:7" ht="15.75" x14ac:dyDescent="0.25">
      <c r="A51" s="97"/>
      <c r="B51" s="98"/>
      <c r="C51" s="97"/>
      <c r="D51" s="97"/>
      <c r="E51" s="97"/>
    </row>
    <row r="52" spans="1:7" ht="15.75" x14ac:dyDescent="0.25">
      <c r="A52" s="97"/>
      <c r="B52" s="98"/>
      <c r="C52" s="97"/>
      <c r="D52" s="97"/>
      <c r="E52" s="97"/>
    </row>
    <row r="53" spans="1:7" x14ac:dyDescent="0.2">
      <c r="A53" s="97"/>
      <c r="B53" s="97"/>
      <c r="C53" s="97"/>
      <c r="D53" s="97"/>
      <c r="E53" s="97"/>
    </row>
  </sheetData>
  <mergeCells count="11">
    <mergeCell ref="B23:B27"/>
    <mergeCell ref="G23:G27"/>
    <mergeCell ref="G14:G21"/>
    <mergeCell ref="G35:G36"/>
    <mergeCell ref="B9:G9"/>
    <mergeCell ref="B10:G10"/>
    <mergeCell ref="B11:G11"/>
    <mergeCell ref="B30:G30"/>
    <mergeCell ref="B31:G31"/>
    <mergeCell ref="B32:G32"/>
    <mergeCell ref="B14:B22"/>
  </mergeCells>
  <phoneticPr fontId="37" type="noConversion"/>
  <pageMargins left="0.7" right="0.7" top="0.75" bottom="0.75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7"/>
  <sheetViews>
    <sheetView topLeftCell="A35" workbookViewId="0">
      <selection activeCell="G7" sqref="G7"/>
    </sheetView>
  </sheetViews>
  <sheetFormatPr defaultRowHeight="15" x14ac:dyDescent="0.25"/>
  <cols>
    <col min="1" max="1" width="4.140625" customWidth="1"/>
    <col min="2" max="2" width="10.85546875" customWidth="1"/>
    <col min="3" max="3" width="18.42578125" customWidth="1"/>
    <col min="4" max="4" width="8.85546875" customWidth="1"/>
    <col min="5" max="5" width="16.85546875" customWidth="1"/>
    <col min="6" max="6" width="13.42578125" customWidth="1"/>
    <col min="7" max="7" width="19.5703125" customWidth="1"/>
    <col min="8" max="8" width="14.42578125" customWidth="1"/>
    <col min="9" max="9" width="12.5703125" customWidth="1"/>
  </cols>
  <sheetData>
    <row r="1" spans="1:15" hidden="1" x14ac:dyDescent="0.2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8.75" x14ac:dyDescent="0.3">
      <c r="D2" s="2"/>
      <c r="E2" s="2"/>
      <c r="F2" s="2"/>
      <c r="G2" s="133" t="s">
        <v>171</v>
      </c>
      <c r="J2" s="2"/>
      <c r="K2" s="2"/>
      <c r="L2" s="2"/>
      <c r="M2" s="2"/>
      <c r="N2" s="2"/>
      <c r="O2" s="2"/>
    </row>
    <row r="3" spans="1:15" ht="18.75" x14ac:dyDescent="0.3">
      <c r="D3" s="2"/>
      <c r="E3" s="2"/>
      <c r="F3" s="2"/>
      <c r="G3" s="133" t="s">
        <v>241</v>
      </c>
      <c r="J3" s="2"/>
      <c r="K3" s="2"/>
      <c r="L3" s="2"/>
      <c r="M3" s="2"/>
      <c r="N3" s="2"/>
      <c r="O3" s="2"/>
    </row>
    <row r="4" spans="1:15" ht="18.75" x14ac:dyDescent="0.3">
      <c r="D4" s="2"/>
      <c r="E4" s="2"/>
      <c r="F4" s="2"/>
      <c r="G4" s="133" t="s">
        <v>77</v>
      </c>
      <c r="J4" s="2"/>
      <c r="K4" s="2"/>
      <c r="L4" s="2"/>
      <c r="M4" s="2"/>
      <c r="N4" s="2"/>
      <c r="O4" s="2"/>
    </row>
    <row r="5" spans="1:15" ht="17.25" customHeight="1" x14ac:dyDescent="0.3">
      <c r="D5" s="2"/>
      <c r="E5" s="2"/>
      <c r="F5" s="2"/>
      <c r="G5" s="133" t="s">
        <v>172</v>
      </c>
      <c r="H5" s="133" t="s">
        <v>242</v>
      </c>
      <c r="J5" s="2"/>
      <c r="K5" s="2"/>
      <c r="L5" s="2"/>
      <c r="M5" s="2"/>
      <c r="N5" s="2"/>
      <c r="O5" s="2"/>
    </row>
    <row r="6" spans="1:15" ht="18.75" x14ac:dyDescent="0.3">
      <c r="D6" s="2"/>
      <c r="E6" s="2"/>
      <c r="F6" s="2"/>
      <c r="G6" s="133" t="s">
        <v>265</v>
      </c>
      <c r="J6" s="2"/>
      <c r="K6" s="2"/>
      <c r="L6" s="2"/>
      <c r="M6" s="2"/>
      <c r="N6" s="2"/>
      <c r="O6" s="2"/>
    </row>
    <row r="7" spans="1:15" x14ac:dyDescent="0.25"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8.75" x14ac:dyDescent="0.3">
      <c r="A10" s="367" t="s">
        <v>186</v>
      </c>
      <c r="B10" s="367"/>
      <c r="C10" s="367"/>
      <c r="D10" s="367"/>
      <c r="E10" s="367"/>
      <c r="F10" s="367"/>
      <c r="G10" s="367"/>
      <c r="H10" s="367"/>
      <c r="I10" s="367"/>
      <c r="J10" s="44"/>
      <c r="K10" s="63"/>
      <c r="L10" s="44"/>
      <c r="M10" s="44"/>
      <c r="N10" s="2"/>
      <c r="O10" s="2"/>
    </row>
    <row r="11" spans="1:15" ht="18.75" x14ac:dyDescent="0.3">
      <c r="A11" s="68"/>
      <c r="B11" s="2"/>
      <c r="C11" s="377" t="s">
        <v>184</v>
      </c>
      <c r="D11" s="377"/>
      <c r="E11" s="377"/>
      <c r="F11" s="377"/>
      <c r="G11" s="377"/>
      <c r="H11" s="377"/>
      <c r="I11" s="44"/>
      <c r="J11" s="44"/>
      <c r="K11" s="63"/>
      <c r="L11" s="44"/>
      <c r="M11" s="44"/>
      <c r="N11" s="2"/>
      <c r="O11" s="2"/>
    </row>
    <row r="12" spans="1:15" ht="15.75" x14ac:dyDescent="0.25">
      <c r="D12" s="64"/>
      <c r="E12" s="64"/>
      <c r="F12" s="65"/>
      <c r="G12" s="65"/>
      <c r="H12" s="65"/>
      <c r="I12" s="65"/>
      <c r="J12" s="65"/>
      <c r="K12" s="66"/>
      <c r="L12" s="2"/>
      <c r="M12" s="2"/>
      <c r="N12" s="2"/>
      <c r="O12" s="2"/>
    </row>
    <row r="13" spans="1:15" ht="15.75" customHeight="1" x14ac:dyDescent="0.25">
      <c r="A13" s="399" t="s">
        <v>85</v>
      </c>
      <c r="B13" s="327" t="s">
        <v>86</v>
      </c>
      <c r="C13" s="391"/>
      <c r="D13" s="328"/>
      <c r="E13" s="392" t="s">
        <v>87</v>
      </c>
      <c r="F13" s="393"/>
      <c r="G13" s="408" t="s">
        <v>118</v>
      </c>
      <c r="H13" s="324" t="s">
        <v>105</v>
      </c>
      <c r="I13" s="404" t="s">
        <v>108</v>
      </c>
      <c r="J13" s="44"/>
      <c r="K13" s="2"/>
      <c r="L13" s="2"/>
      <c r="M13" s="2"/>
      <c r="N13" s="2"/>
      <c r="O13" s="2"/>
    </row>
    <row r="14" spans="1:15" ht="32.25" customHeight="1" x14ac:dyDescent="0.25">
      <c r="A14" s="400"/>
      <c r="B14" s="67" t="s">
        <v>88</v>
      </c>
      <c r="C14" s="67" t="s">
        <v>89</v>
      </c>
      <c r="D14" s="67" t="s">
        <v>36</v>
      </c>
      <c r="E14" s="67" t="s">
        <v>90</v>
      </c>
      <c r="F14" s="67" t="s">
        <v>91</v>
      </c>
      <c r="G14" s="409"/>
      <c r="H14" s="326"/>
      <c r="I14" s="405"/>
      <c r="J14" s="42"/>
      <c r="K14" s="42"/>
      <c r="L14" s="42"/>
      <c r="M14" s="43"/>
      <c r="N14" s="2"/>
      <c r="O14" s="2"/>
    </row>
    <row r="15" spans="1:15" ht="20.25" x14ac:dyDescent="0.3">
      <c r="A15" s="401" t="s">
        <v>100</v>
      </c>
      <c r="B15" s="402"/>
      <c r="C15" s="402"/>
      <c r="D15" s="402"/>
      <c r="E15" s="402"/>
      <c r="F15" s="402"/>
      <c r="G15" s="402"/>
      <c r="H15" s="402"/>
      <c r="I15" s="403"/>
      <c r="J15" s="42"/>
      <c r="K15" s="42"/>
      <c r="L15" s="42"/>
      <c r="M15" s="43"/>
      <c r="N15" s="2"/>
      <c r="O15" s="2"/>
    </row>
    <row r="16" spans="1:15" ht="15.75" customHeight="1" x14ac:dyDescent="0.25">
      <c r="A16" s="389">
        <v>1</v>
      </c>
      <c r="B16" s="394" t="s">
        <v>92</v>
      </c>
      <c r="C16" s="394" t="s">
        <v>101</v>
      </c>
      <c r="D16" s="396">
        <v>60</v>
      </c>
      <c r="E16" s="389" t="s">
        <v>102</v>
      </c>
      <c r="F16" s="387" t="s">
        <v>103</v>
      </c>
      <c r="G16" s="379" t="s">
        <v>104</v>
      </c>
      <c r="H16" s="379" t="s">
        <v>107</v>
      </c>
      <c r="I16" s="406">
        <v>1873.73</v>
      </c>
      <c r="J16" s="42"/>
      <c r="K16" s="42"/>
      <c r="L16" s="42"/>
      <c r="M16" s="43"/>
      <c r="N16" s="2"/>
      <c r="O16" s="2"/>
    </row>
    <row r="17" spans="1:15" ht="32.25" customHeight="1" x14ac:dyDescent="0.25">
      <c r="A17" s="390"/>
      <c r="B17" s="395"/>
      <c r="C17" s="395"/>
      <c r="D17" s="397"/>
      <c r="E17" s="390"/>
      <c r="F17" s="388"/>
      <c r="G17" s="380"/>
      <c r="H17" s="380"/>
      <c r="I17" s="407"/>
      <c r="J17" s="42"/>
      <c r="K17" s="42"/>
      <c r="L17" s="42"/>
      <c r="M17" s="43"/>
      <c r="N17" s="2"/>
      <c r="O17" s="2"/>
    </row>
    <row r="18" spans="1:15" ht="20.25" x14ac:dyDescent="0.3">
      <c r="A18" s="410" t="s">
        <v>109</v>
      </c>
      <c r="B18" s="411"/>
      <c r="C18" s="411"/>
      <c r="D18" s="411"/>
      <c r="E18" s="411"/>
      <c r="F18" s="411"/>
      <c r="G18" s="411"/>
      <c r="H18" s="411"/>
      <c r="I18" s="412"/>
      <c r="J18" s="42"/>
      <c r="K18" s="42"/>
      <c r="L18" s="42"/>
      <c r="M18" s="43"/>
      <c r="N18" s="2"/>
      <c r="O18" s="2"/>
    </row>
    <row r="19" spans="1:15" ht="15.75" customHeight="1" x14ac:dyDescent="0.25">
      <c r="A19" s="381">
        <v>1</v>
      </c>
      <c r="B19" s="389" t="s">
        <v>92</v>
      </c>
      <c r="C19" s="381" t="s">
        <v>93</v>
      </c>
      <c r="D19" s="381">
        <v>44</v>
      </c>
      <c r="E19" s="381" t="s">
        <v>94</v>
      </c>
      <c r="F19" s="398" t="s">
        <v>95</v>
      </c>
      <c r="G19" s="385" t="s">
        <v>110</v>
      </c>
      <c r="H19" s="379" t="s">
        <v>111</v>
      </c>
      <c r="I19" s="385">
        <v>7042</v>
      </c>
      <c r="J19" s="42"/>
      <c r="K19" s="42"/>
      <c r="L19" s="42"/>
      <c r="M19" s="43"/>
      <c r="N19" s="2"/>
      <c r="O19" s="2"/>
    </row>
    <row r="20" spans="1:15" ht="18" customHeight="1" x14ac:dyDescent="0.25">
      <c r="A20" s="382"/>
      <c r="B20" s="390"/>
      <c r="C20" s="390"/>
      <c r="D20" s="390"/>
      <c r="E20" s="390"/>
      <c r="F20" s="388"/>
      <c r="G20" s="386"/>
      <c r="H20" s="380"/>
      <c r="I20" s="386"/>
      <c r="J20" s="42"/>
      <c r="K20" s="42"/>
      <c r="L20" s="42"/>
      <c r="M20" s="43"/>
      <c r="N20" s="2"/>
      <c r="O20" s="2"/>
    </row>
    <row r="21" spans="1:15" ht="15" customHeight="1" x14ac:dyDescent="0.25">
      <c r="A21" s="381">
        <v>2</v>
      </c>
      <c r="B21" s="381" t="s">
        <v>92</v>
      </c>
      <c r="C21" s="381" t="s">
        <v>96</v>
      </c>
      <c r="D21" s="383">
        <v>84</v>
      </c>
      <c r="E21" s="389" t="s">
        <v>97</v>
      </c>
      <c r="F21" s="387" t="s">
        <v>98</v>
      </c>
      <c r="G21" s="379" t="s">
        <v>104</v>
      </c>
      <c r="H21" s="379" t="s">
        <v>112</v>
      </c>
      <c r="I21" s="385">
        <v>3236.85</v>
      </c>
      <c r="J21" s="42"/>
      <c r="K21" s="42"/>
      <c r="L21" s="42"/>
      <c r="M21" s="43"/>
      <c r="N21" s="2"/>
      <c r="O21" s="2"/>
    </row>
    <row r="22" spans="1:15" ht="15" customHeight="1" x14ac:dyDescent="0.25">
      <c r="A22" s="382"/>
      <c r="B22" s="382"/>
      <c r="C22" s="382"/>
      <c r="D22" s="384"/>
      <c r="E22" s="390"/>
      <c r="F22" s="388"/>
      <c r="G22" s="380"/>
      <c r="H22" s="380"/>
      <c r="I22" s="386"/>
      <c r="J22" s="42"/>
      <c r="K22" s="42"/>
      <c r="L22" s="42"/>
      <c r="M22" s="43"/>
      <c r="N22" s="2"/>
      <c r="O22" s="2"/>
    </row>
    <row r="23" spans="1:15" ht="15" customHeight="1" x14ac:dyDescent="0.25">
      <c r="A23" s="381">
        <v>3</v>
      </c>
      <c r="B23" s="381" t="s">
        <v>92</v>
      </c>
      <c r="C23" s="381" t="s">
        <v>96</v>
      </c>
      <c r="D23" s="383">
        <v>74</v>
      </c>
      <c r="E23" s="389" t="s">
        <v>97</v>
      </c>
      <c r="F23" s="387" t="s">
        <v>99</v>
      </c>
      <c r="G23" s="379" t="s">
        <v>106</v>
      </c>
      <c r="H23" s="379" t="s">
        <v>113</v>
      </c>
      <c r="I23" s="385">
        <v>2406.5500000000002</v>
      </c>
      <c r="J23" s="42"/>
      <c r="K23" s="42"/>
      <c r="L23" s="42"/>
      <c r="M23" s="43"/>
      <c r="N23" s="2"/>
      <c r="O23" s="2"/>
    </row>
    <row r="24" spans="1:15" ht="15" customHeight="1" x14ac:dyDescent="0.25">
      <c r="A24" s="382"/>
      <c r="B24" s="382"/>
      <c r="C24" s="382"/>
      <c r="D24" s="384"/>
      <c r="E24" s="390"/>
      <c r="F24" s="388"/>
      <c r="G24" s="380"/>
      <c r="H24" s="380"/>
      <c r="I24" s="386"/>
      <c r="J24" s="42"/>
      <c r="K24" s="42"/>
      <c r="L24" s="42"/>
      <c r="M24" s="43"/>
      <c r="N24" s="2"/>
      <c r="O24" s="2"/>
    </row>
    <row r="25" spans="1:15" s="2" customFormat="1" ht="15.75" x14ac:dyDescent="0.25">
      <c r="A25" s="142"/>
      <c r="B25" s="142"/>
      <c r="C25" s="142"/>
      <c r="D25" s="142"/>
      <c r="E25" s="142"/>
      <c r="F25" s="143"/>
      <c r="G25" s="5"/>
      <c r="H25" s="1"/>
      <c r="I25" s="144">
        <f>SUM(I19:I24)</f>
        <v>12685.400000000001</v>
      </c>
    </row>
    <row r="26" spans="1:15" s="2" customFormat="1" ht="15.75" x14ac:dyDescent="0.25">
      <c r="A26" s="69"/>
      <c r="B26" s="69"/>
      <c r="C26" s="69"/>
      <c r="D26" s="73"/>
      <c r="E26" s="69"/>
      <c r="F26" s="70"/>
      <c r="G26" s="3"/>
      <c r="M26" s="43"/>
    </row>
    <row r="27" spans="1:15" s="2" customFormat="1" ht="15.75" x14ac:dyDescent="0.25">
      <c r="A27" s="69"/>
      <c r="B27" s="69"/>
      <c r="C27" s="69"/>
      <c r="D27" s="69"/>
      <c r="E27" s="69"/>
      <c r="F27" s="70"/>
      <c r="G27" s="3"/>
      <c r="M27" s="43"/>
    </row>
    <row r="28" spans="1:15" s="2" customFormat="1" ht="15.75" x14ac:dyDescent="0.25">
      <c r="A28" s="69"/>
      <c r="B28" s="69"/>
      <c r="C28" s="69"/>
      <c r="D28" s="73"/>
      <c r="E28" s="69"/>
      <c r="F28" s="70"/>
      <c r="G28" s="3"/>
      <c r="M28" s="43"/>
    </row>
    <row r="29" spans="1:15" s="2" customFormat="1" ht="14.25" customHeight="1" x14ac:dyDescent="0.25">
      <c r="A29" s="69"/>
      <c r="B29" s="69"/>
      <c r="C29" s="69"/>
      <c r="D29" s="69"/>
      <c r="E29" s="69"/>
      <c r="F29" s="70"/>
      <c r="G29" s="3"/>
      <c r="M29" s="43"/>
    </row>
    <row r="30" spans="1:15" s="2" customFormat="1" ht="15.75" x14ac:dyDescent="0.25">
      <c r="A30" s="69"/>
      <c r="B30" s="69"/>
      <c r="C30" s="74"/>
      <c r="D30" s="69"/>
      <c r="E30" s="71"/>
      <c r="F30" s="70"/>
      <c r="G30" s="3"/>
      <c r="M30" s="43"/>
    </row>
    <row r="31" spans="1:15" s="2" customFormat="1" ht="15.75" x14ac:dyDescent="0.25">
      <c r="A31" s="69"/>
      <c r="B31" s="69"/>
      <c r="C31" s="69"/>
      <c r="D31" s="69"/>
      <c r="E31" s="69"/>
      <c r="F31" s="70"/>
      <c r="G31" s="3"/>
      <c r="M31" s="43"/>
    </row>
    <row r="32" spans="1:15" s="2" customFormat="1" ht="15.75" x14ac:dyDescent="0.25">
      <c r="A32" s="69"/>
      <c r="B32" s="69"/>
      <c r="C32" s="71"/>
      <c r="D32" s="69"/>
      <c r="E32" s="69"/>
      <c r="F32" s="70"/>
      <c r="G32" s="3"/>
    </row>
    <row r="33" spans="1:10" s="2" customFormat="1" ht="15.75" x14ac:dyDescent="0.25">
      <c r="A33" s="69"/>
      <c r="B33" s="69"/>
      <c r="C33" s="69"/>
      <c r="D33" s="69"/>
      <c r="E33" s="69"/>
      <c r="F33" s="70"/>
      <c r="G33" s="3"/>
    </row>
    <row r="34" spans="1:10" s="2" customFormat="1" ht="15.75" x14ac:dyDescent="0.25">
      <c r="A34" s="73"/>
      <c r="B34" s="73"/>
      <c r="C34" s="73"/>
      <c r="D34" s="73"/>
      <c r="E34" s="71"/>
      <c r="F34" s="70"/>
      <c r="G34" s="3"/>
    </row>
    <row r="35" spans="1:10" s="2" customFormat="1" ht="15.75" x14ac:dyDescent="0.25">
      <c r="A35" s="73"/>
      <c r="B35" s="73"/>
      <c r="C35" s="73"/>
      <c r="D35" s="73"/>
      <c r="E35" s="71"/>
      <c r="F35" s="70"/>
      <c r="G35" s="3"/>
    </row>
    <row r="36" spans="1:10" s="2" customFormat="1" ht="15.75" x14ac:dyDescent="0.25">
      <c r="A36" s="73"/>
      <c r="B36" s="73"/>
      <c r="C36" s="73"/>
      <c r="D36" s="73"/>
      <c r="E36" s="71"/>
      <c r="F36" s="70"/>
      <c r="G36" s="3"/>
    </row>
    <row r="37" spans="1:10" s="2" customFormat="1" ht="15.75" x14ac:dyDescent="0.25">
      <c r="A37" s="69" t="s">
        <v>114</v>
      </c>
      <c r="B37" s="69"/>
      <c r="C37" s="69"/>
      <c r="D37" s="73" t="s">
        <v>115</v>
      </c>
      <c r="E37" s="69" t="s">
        <v>120</v>
      </c>
      <c r="F37" s="70"/>
      <c r="G37" s="3"/>
    </row>
    <row r="38" spans="1:10" s="2" customFormat="1" ht="15.75" x14ac:dyDescent="0.25">
      <c r="A38" s="69"/>
      <c r="B38" s="69"/>
      <c r="C38" s="69"/>
      <c r="D38" s="69"/>
      <c r="E38" s="69"/>
      <c r="F38" s="70"/>
      <c r="G38" s="3"/>
    </row>
    <row r="39" spans="1:10" s="2" customFormat="1" ht="15.75" x14ac:dyDescent="0.25">
      <c r="A39" s="69" t="s">
        <v>116</v>
      </c>
      <c r="B39" s="69"/>
      <c r="C39" s="69"/>
      <c r="D39" s="73" t="s">
        <v>115</v>
      </c>
      <c r="E39" s="69" t="s">
        <v>119</v>
      </c>
      <c r="F39" s="70"/>
      <c r="G39" s="3"/>
    </row>
    <row r="40" spans="1:10" s="2" customFormat="1" ht="15.75" x14ac:dyDescent="0.25">
      <c r="A40" s="69"/>
      <c r="B40" s="69"/>
      <c r="C40" s="69"/>
      <c r="D40" s="69"/>
      <c r="E40" s="69"/>
      <c r="F40" s="70"/>
      <c r="G40" s="3"/>
    </row>
    <row r="41" spans="1:10" s="2" customFormat="1" ht="15.75" x14ac:dyDescent="0.25">
      <c r="A41" s="69" t="s">
        <v>121</v>
      </c>
      <c r="B41" s="69"/>
      <c r="C41" s="74"/>
      <c r="D41" s="69"/>
      <c r="E41" s="71"/>
      <c r="F41" s="70"/>
      <c r="G41" s="3"/>
    </row>
    <row r="42" spans="1:10" s="2" customFormat="1" ht="15.75" x14ac:dyDescent="0.25">
      <c r="A42" s="69" t="s">
        <v>122</v>
      </c>
      <c r="B42" s="69"/>
      <c r="C42" s="69"/>
      <c r="D42" s="69"/>
      <c r="E42" s="69"/>
      <c r="F42" s="70"/>
      <c r="G42" s="3"/>
    </row>
    <row r="43" spans="1:10" s="2" customFormat="1" ht="15.75" x14ac:dyDescent="0.25">
      <c r="A43" s="69" t="s">
        <v>117</v>
      </c>
      <c r="B43" s="69"/>
      <c r="C43" s="71"/>
      <c r="D43" s="69"/>
      <c r="E43" s="69" t="s">
        <v>236</v>
      </c>
      <c r="F43" s="70"/>
      <c r="G43" s="3"/>
    </row>
    <row r="44" spans="1:10" ht="15.75" x14ac:dyDescent="0.25">
      <c r="A44" s="69"/>
      <c r="B44" s="69"/>
      <c r="C44" s="69"/>
      <c r="D44" s="69"/>
      <c r="E44" s="69"/>
      <c r="F44" s="70"/>
      <c r="G44" s="3" t="s">
        <v>75</v>
      </c>
      <c r="H44" s="2"/>
      <c r="I44" s="2"/>
      <c r="J44" s="2"/>
    </row>
    <row r="45" spans="1:10" ht="15.75" x14ac:dyDescent="0.25">
      <c r="A45" s="73"/>
      <c r="B45" s="73" t="s">
        <v>237</v>
      </c>
      <c r="C45" s="73"/>
      <c r="D45" s="73">
        <v>114.42</v>
      </c>
      <c r="E45" s="71" t="s">
        <v>163</v>
      </c>
      <c r="F45" s="70"/>
      <c r="G45" s="3"/>
      <c r="H45" s="2"/>
      <c r="I45" s="2"/>
      <c r="J45" s="2"/>
    </row>
    <row r="46" spans="1:10" ht="15.75" x14ac:dyDescent="0.25">
      <c r="A46" s="69"/>
      <c r="B46" s="69"/>
      <c r="C46" s="69"/>
      <c r="D46" s="72"/>
      <c r="E46" s="69"/>
      <c r="F46" s="70"/>
      <c r="G46" s="3"/>
      <c r="H46" s="2"/>
      <c r="I46" s="2"/>
      <c r="J46" s="2"/>
    </row>
    <row r="47" spans="1:10" ht="15.75" x14ac:dyDescent="0.25">
      <c r="A47" s="69"/>
      <c r="B47" s="24"/>
      <c r="C47" s="24"/>
      <c r="D47" s="24"/>
      <c r="E47" s="69"/>
      <c r="F47" s="24"/>
      <c r="G47" s="3"/>
      <c r="H47" s="2"/>
      <c r="I47" s="2"/>
      <c r="J47" s="2"/>
    </row>
    <row r="48" spans="1:10" ht="16.5" x14ac:dyDescent="0.25">
      <c r="A48" s="69"/>
      <c r="B48" s="99" t="s">
        <v>173</v>
      </c>
      <c r="C48" s="99"/>
      <c r="D48" s="99"/>
      <c r="E48" s="99"/>
      <c r="F48" s="99"/>
      <c r="G48" s="99"/>
      <c r="H48" s="2"/>
      <c r="I48" s="99" t="s">
        <v>176</v>
      </c>
      <c r="J48" s="2"/>
    </row>
    <row r="49" spans="1:14" ht="16.5" x14ac:dyDescent="0.25">
      <c r="A49" s="69"/>
      <c r="B49" s="99" t="s">
        <v>175</v>
      </c>
      <c r="C49" s="99"/>
      <c r="D49" s="99"/>
      <c r="E49" s="99"/>
      <c r="F49" s="100"/>
      <c r="G49" s="100"/>
      <c r="H49" s="2"/>
      <c r="I49" s="100"/>
      <c r="J49" s="2"/>
    </row>
    <row r="50" spans="1:14" ht="16.5" x14ac:dyDescent="0.25">
      <c r="A50" s="69"/>
      <c r="B50" s="99"/>
      <c r="C50" s="99"/>
      <c r="D50" s="99"/>
      <c r="E50" s="99"/>
      <c r="F50" s="100"/>
      <c r="G50" s="100"/>
      <c r="H50" s="2"/>
      <c r="I50" s="100"/>
      <c r="J50" s="2"/>
    </row>
    <row r="51" spans="1:14" ht="16.5" x14ac:dyDescent="0.25">
      <c r="A51" s="96"/>
      <c r="B51" s="99"/>
      <c r="C51" s="99"/>
      <c r="D51" s="99"/>
      <c r="E51" s="99"/>
      <c r="F51" s="100"/>
      <c r="G51" s="100"/>
      <c r="H51" s="2"/>
      <c r="I51" s="100"/>
      <c r="J51" s="2"/>
    </row>
    <row r="52" spans="1:14" ht="16.5" x14ac:dyDescent="0.25">
      <c r="A52" s="2"/>
      <c r="B52" s="99"/>
      <c r="C52" s="99"/>
      <c r="D52" s="99"/>
      <c r="E52" s="99"/>
      <c r="F52" s="100"/>
      <c r="G52" s="100"/>
      <c r="H52" s="2"/>
      <c r="I52" s="100"/>
      <c r="J52" s="2"/>
    </row>
    <row r="53" spans="1:14" ht="16.5" x14ac:dyDescent="0.25">
      <c r="B53" s="101" t="s">
        <v>177</v>
      </c>
      <c r="C53" s="101"/>
      <c r="D53" s="101"/>
      <c r="E53" s="101"/>
      <c r="F53" s="101"/>
      <c r="G53" s="101"/>
      <c r="I53" s="101" t="s">
        <v>180</v>
      </c>
    </row>
    <row r="54" spans="1:14" ht="16.5" x14ac:dyDescent="0.25">
      <c r="B54" s="99" t="s">
        <v>178</v>
      </c>
      <c r="C54" s="99"/>
      <c r="D54" s="99"/>
      <c r="E54" s="99"/>
      <c r="F54" s="100"/>
      <c r="G54" s="100"/>
    </row>
    <row r="55" spans="1:14" ht="16.5" x14ac:dyDescent="0.25">
      <c r="B55" s="99" t="s">
        <v>179</v>
      </c>
      <c r="C55" s="99"/>
      <c r="D55" s="99"/>
      <c r="E55" s="99"/>
      <c r="F55" s="100"/>
      <c r="G55" s="100"/>
    </row>
    <row r="56" spans="1:14" ht="16.5" x14ac:dyDescent="0.25">
      <c r="B56" s="99" t="s">
        <v>77</v>
      </c>
      <c r="C56" s="99"/>
      <c r="D56" s="99"/>
      <c r="E56" s="99"/>
      <c r="F56" s="100"/>
      <c r="G56" s="100"/>
      <c r="N56" t="s">
        <v>75</v>
      </c>
    </row>
    <row r="57" spans="1:14" ht="15.75" x14ac:dyDescent="0.25">
      <c r="B57" s="98"/>
      <c r="C57" s="97"/>
      <c r="D57" s="97"/>
      <c r="E57" s="97"/>
      <c r="F57" s="13"/>
      <c r="G57" s="13"/>
    </row>
  </sheetData>
  <mergeCells count="46">
    <mergeCell ref="I13:I14"/>
    <mergeCell ref="H16:H17"/>
    <mergeCell ref="I16:I17"/>
    <mergeCell ref="G19:G20"/>
    <mergeCell ref="H19:H20"/>
    <mergeCell ref="G13:G14"/>
    <mergeCell ref="A18:I18"/>
    <mergeCell ref="D19:D20"/>
    <mergeCell ref="E19:E20"/>
    <mergeCell ref="A16:A17"/>
    <mergeCell ref="A15:I15"/>
    <mergeCell ref="I19:I20"/>
    <mergeCell ref="F16:F17"/>
    <mergeCell ref="B19:B20"/>
    <mergeCell ref="C19:C20"/>
    <mergeCell ref="A10:I10"/>
    <mergeCell ref="A21:A22"/>
    <mergeCell ref="B13:D13"/>
    <mergeCell ref="E13:F13"/>
    <mergeCell ref="B16:B17"/>
    <mergeCell ref="C16:C17"/>
    <mergeCell ref="D16:D17"/>
    <mergeCell ref="E16:E17"/>
    <mergeCell ref="F19:F20"/>
    <mergeCell ref="H13:H14"/>
    <mergeCell ref="A13:A14"/>
    <mergeCell ref="A19:A20"/>
    <mergeCell ref="C11:H11"/>
    <mergeCell ref="G16:G17"/>
    <mergeCell ref="B21:B22"/>
    <mergeCell ref="I21:I22"/>
    <mergeCell ref="I23:I24"/>
    <mergeCell ref="F21:F22"/>
    <mergeCell ref="G21:G22"/>
    <mergeCell ref="H21:H22"/>
    <mergeCell ref="E23:E24"/>
    <mergeCell ref="F23:F24"/>
    <mergeCell ref="C21:C22"/>
    <mergeCell ref="E21:E22"/>
    <mergeCell ref="D21:D22"/>
    <mergeCell ref="G23:G24"/>
    <mergeCell ref="H23:H24"/>
    <mergeCell ref="A23:A24"/>
    <mergeCell ref="B23:B24"/>
    <mergeCell ref="C23:C24"/>
    <mergeCell ref="D23:D24"/>
  </mergeCells>
  <phoneticPr fontId="37" type="noConversion"/>
  <pageMargins left="0.70866141732283472" right="0.70866141732283472" top="0.78740157480314965" bottom="0.15748031496062992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"/>
  <sheetViews>
    <sheetView topLeftCell="A7" zoomScaleNormal="100" workbookViewId="0">
      <selection activeCell="E9" sqref="E9"/>
    </sheetView>
  </sheetViews>
  <sheetFormatPr defaultRowHeight="15" x14ac:dyDescent="0.25"/>
  <cols>
    <col min="1" max="1" width="4.5703125" customWidth="1"/>
    <col min="2" max="2" width="32.85546875" customWidth="1"/>
    <col min="3" max="3" width="19.5703125" customWidth="1"/>
    <col min="4" max="4" width="42.140625" customWidth="1"/>
    <col min="5" max="5" width="15.85546875" customWidth="1"/>
    <col min="6" max="6" width="16.28515625" customWidth="1"/>
    <col min="7" max="7" width="14" hidden="1" customWidth="1"/>
    <col min="8" max="8" width="16.140625" customWidth="1"/>
    <col min="9" max="9" width="10.7109375" customWidth="1"/>
  </cols>
  <sheetData>
    <row r="1" spans="1:9" ht="15.75" x14ac:dyDescent="0.25">
      <c r="A1" s="413"/>
      <c r="B1" s="413"/>
      <c r="C1" s="413"/>
      <c r="D1" s="413"/>
      <c r="E1" s="413"/>
      <c r="F1" s="413"/>
      <c r="G1" s="413"/>
    </row>
    <row r="4" spans="1:9" ht="18.75" x14ac:dyDescent="0.3">
      <c r="E4" s="133" t="s">
        <v>171</v>
      </c>
    </row>
    <row r="5" spans="1:9" ht="18.75" x14ac:dyDescent="0.3">
      <c r="E5" s="133" t="s">
        <v>241</v>
      </c>
    </row>
    <row r="6" spans="1:9" ht="18.75" x14ac:dyDescent="0.3">
      <c r="E6" s="133" t="s">
        <v>77</v>
      </c>
    </row>
    <row r="7" spans="1:9" ht="18.75" x14ac:dyDescent="0.3">
      <c r="E7" s="133" t="s">
        <v>172</v>
      </c>
      <c r="F7" s="133" t="s">
        <v>242</v>
      </c>
    </row>
    <row r="8" spans="1:9" ht="18.75" x14ac:dyDescent="0.3">
      <c r="E8" s="133" t="s">
        <v>265</v>
      </c>
    </row>
    <row r="12" spans="1:9" ht="50.25" customHeight="1" x14ac:dyDescent="0.25">
      <c r="A12" s="347" t="s">
        <v>233</v>
      </c>
      <c r="B12" s="347"/>
      <c r="C12" s="347"/>
      <c r="D12" s="347"/>
      <c r="E12" s="347"/>
      <c r="F12" s="347"/>
      <c r="G12" s="347"/>
      <c r="H12" s="347"/>
    </row>
    <row r="13" spans="1:9" ht="15" customHeight="1" x14ac:dyDescent="0.25">
      <c r="A13" s="377" t="s">
        <v>184</v>
      </c>
      <c r="B13" s="377"/>
      <c r="C13" s="377"/>
      <c r="D13" s="377"/>
      <c r="E13" s="377"/>
      <c r="F13" s="377"/>
      <c r="G13" s="377"/>
      <c r="H13" s="377"/>
    </row>
    <row r="14" spans="1:9" ht="15" customHeight="1" x14ac:dyDescent="0.25">
      <c r="A14" s="190"/>
      <c r="B14" s="190"/>
      <c r="C14" s="190"/>
      <c r="D14" s="190"/>
      <c r="E14" s="190"/>
      <c r="F14" s="190"/>
      <c r="G14" s="190"/>
      <c r="H14" s="190"/>
    </row>
    <row r="15" spans="1:9" ht="20.25" customHeight="1" x14ac:dyDescent="0.25">
      <c r="A15" s="178"/>
      <c r="B15" s="178"/>
      <c r="C15" s="178"/>
      <c r="D15" s="178"/>
      <c r="E15" s="178"/>
      <c r="F15" s="178"/>
      <c r="G15" s="178"/>
      <c r="H15" s="134"/>
    </row>
    <row r="16" spans="1:9" ht="65.25" customHeight="1" x14ac:dyDescent="0.25">
      <c r="A16" s="348"/>
      <c r="B16" s="324" t="s">
        <v>61</v>
      </c>
      <c r="C16" s="324" t="s">
        <v>62</v>
      </c>
      <c r="D16" s="324" t="s">
        <v>14</v>
      </c>
      <c r="E16" s="324" t="s">
        <v>15</v>
      </c>
      <c r="F16" s="324" t="s">
        <v>16</v>
      </c>
      <c r="G16" s="324" t="s">
        <v>188</v>
      </c>
      <c r="H16" s="414" t="s">
        <v>157</v>
      </c>
      <c r="I16" s="75"/>
    </row>
    <row r="17" spans="1:12" ht="15.75" x14ac:dyDescent="0.25">
      <c r="A17" s="349"/>
      <c r="B17" s="326"/>
      <c r="C17" s="326"/>
      <c r="D17" s="326"/>
      <c r="E17" s="326"/>
      <c r="F17" s="326"/>
      <c r="G17" s="326"/>
      <c r="H17" s="414"/>
      <c r="I17" s="93"/>
    </row>
    <row r="18" spans="1:12" ht="47.25" customHeight="1" x14ac:dyDescent="0.25">
      <c r="A18" s="331">
        <v>1</v>
      </c>
      <c r="B18" s="333" t="s">
        <v>219</v>
      </c>
      <c r="C18" s="329" t="s">
        <v>63</v>
      </c>
      <c r="D18" s="335" t="s">
        <v>125</v>
      </c>
      <c r="E18" s="329" t="s">
        <v>232</v>
      </c>
      <c r="F18" s="197" t="s">
        <v>202</v>
      </c>
      <c r="G18" s="76">
        <v>2</v>
      </c>
      <c r="H18" s="76"/>
      <c r="I18" s="4"/>
    </row>
    <row r="19" spans="1:12" ht="92.25" customHeight="1" x14ac:dyDescent="0.25">
      <c r="A19" s="332"/>
      <c r="B19" s="334"/>
      <c r="C19" s="330"/>
      <c r="D19" s="336"/>
      <c r="E19" s="330"/>
      <c r="F19" s="198" t="s">
        <v>82</v>
      </c>
      <c r="G19" s="77">
        <v>2</v>
      </c>
      <c r="H19" s="76"/>
      <c r="I19" s="4"/>
    </row>
    <row r="20" spans="1:12" ht="56.25" customHeight="1" x14ac:dyDescent="0.25">
      <c r="A20" s="337">
        <v>2</v>
      </c>
      <c r="B20" s="321" t="s">
        <v>220</v>
      </c>
      <c r="C20" s="324" t="s">
        <v>64</v>
      </c>
      <c r="D20" s="324" t="s">
        <v>21</v>
      </c>
      <c r="E20" s="324" t="s">
        <v>231</v>
      </c>
      <c r="F20" s="198" t="s">
        <v>82</v>
      </c>
      <c r="G20" s="94">
        <v>14</v>
      </c>
      <c r="H20" s="76"/>
      <c r="I20" s="4"/>
    </row>
    <row r="21" spans="1:12" ht="88.5" customHeight="1" x14ac:dyDescent="0.25">
      <c r="A21" s="339"/>
      <c r="B21" s="322"/>
      <c r="C21" s="326"/>
      <c r="D21" s="326"/>
      <c r="E21" s="326"/>
      <c r="F21" s="197" t="s">
        <v>230</v>
      </c>
      <c r="G21" s="76">
        <v>14</v>
      </c>
      <c r="H21" s="76"/>
      <c r="I21" s="4"/>
    </row>
    <row r="22" spans="1:12" ht="15.75" x14ac:dyDescent="0.25">
      <c r="A22" s="159"/>
      <c r="B22" s="323"/>
      <c r="C22" s="5"/>
      <c r="D22" s="5"/>
      <c r="E22" s="5"/>
      <c r="F22" s="5"/>
      <c r="G22" s="5"/>
      <c r="H22" s="170"/>
      <c r="I22" s="4"/>
    </row>
    <row r="23" spans="1:12" ht="15.75" hidden="1" x14ac:dyDescent="0.25">
      <c r="A23" s="159">
        <v>4</v>
      </c>
      <c r="B23" s="160" t="s">
        <v>199</v>
      </c>
      <c r="C23" s="5"/>
      <c r="D23" s="5" t="s">
        <v>229</v>
      </c>
      <c r="E23" s="5"/>
      <c r="F23" s="5"/>
      <c r="G23" s="5"/>
      <c r="H23" s="11"/>
      <c r="I23" s="1"/>
    </row>
    <row r="24" spans="1:12" ht="32.25" x14ac:dyDescent="0.3">
      <c r="A24" s="159"/>
      <c r="B24" s="196" t="s">
        <v>238</v>
      </c>
      <c r="C24" s="199" t="s">
        <v>239</v>
      </c>
      <c r="D24" s="5" t="s">
        <v>240</v>
      </c>
      <c r="E24" s="5"/>
      <c r="F24" s="5"/>
      <c r="G24" s="5"/>
      <c r="H24" s="195">
        <v>183.72</v>
      </c>
      <c r="I24" s="2"/>
    </row>
    <row r="25" spans="1:12" x14ac:dyDescent="0.25">
      <c r="B25" s="2"/>
      <c r="C25" s="2"/>
      <c r="H25" s="161"/>
      <c r="I25" s="2"/>
    </row>
    <row r="26" spans="1:12" ht="16.5" x14ac:dyDescent="0.25">
      <c r="B26" s="99" t="s">
        <v>173</v>
      </c>
      <c r="C26" s="99"/>
      <c r="D26" s="99"/>
      <c r="E26" s="99"/>
      <c r="F26" s="99" t="s">
        <v>176</v>
      </c>
      <c r="G26" s="2"/>
      <c r="H26" s="99"/>
      <c r="I26" s="2"/>
    </row>
    <row r="27" spans="1:12" ht="16.5" x14ac:dyDescent="0.25">
      <c r="B27" s="99" t="s">
        <v>175</v>
      </c>
      <c r="C27" s="99"/>
      <c r="D27" s="99"/>
      <c r="E27" s="99"/>
      <c r="F27" s="100"/>
      <c r="G27" s="2"/>
      <c r="H27" s="100"/>
      <c r="I27" s="2"/>
    </row>
    <row r="28" spans="1:12" ht="16.5" x14ac:dyDescent="0.25">
      <c r="B28" s="99"/>
      <c r="C28" s="99"/>
      <c r="D28" s="99"/>
      <c r="E28" s="99"/>
      <c r="F28" s="100"/>
      <c r="G28" s="2"/>
      <c r="H28" s="100"/>
      <c r="I28" s="2"/>
    </row>
    <row r="29" spans="1:12" ht="16.5" x14ac:dyDescent="0.25">
      <c r="B29" s="101" t="s">
        <v>177</v>
      </c>
      <c r="C29" s="101"/>
      <c r="D29" s="101"/>
      <c r="E29" s="101"/>
      <c r="F29" s="101" t="s">
        <v>180</v>
      </c>
      <c r="H29" s="101"/>
      <c r="L29" t="s">
        <v>75</v>
      </c>
    </row>
    <row r="30" spans="1:12" ht="16.5" x14ac:dyDescent="0.25">
      <c r="B30" s="99" t="s">
        <v>178</v>
      </c>
      <c r="C30" s="99"/>
      <c r="D30" s="99"/>
      <c r="E30" s="99"/>
      <c r="F30" s="100"/>
    </row>
    <row r="31" spans="1:12" ht="16.5" x14ac:dyDescent="0.25">
      <c r="B31" s="99" t="s">
        <v>179</v>
      </c>
      <c r="C31" s="99"/>
      <c r="D31" s="99"/>
      <c r="E31" s="99"/>
      <c r="F31" s="100"/>
    </row>
    <row r="32" spans="1:12" ht="16.5" x14ac:dyDescent="0.25">
      <c r="B32" s="99" t="s">
        <v>77</v>
      </c>
      <c r="C32" s="99"/>
      <c r="D32" s="99"/>
      <c r="E32" s="99"/>
      <c r="F32" s="100"/>
    </row>
    <row r="33" spans="2:6" ht="15.75" x14ac:dyDescent="0.25">
      <c r="B33" s="98"/>
      <c r="C33" s="97"/>
      <c r="D33" s="97"/>
      <c r="E33" s="97"/>
      <c r="F33" s="13"/>
    </row>
  </sheetData>
  <mergeCells count="21">
    <mergeCell ref="A1:G1"/>
    <mergeCell ref="A18:A19"/>
    <mergeCell ref="B18:B19"/>
    <mergeCell ref="C18:C19"/>
    <mergeCell ref="D18:D19"/>
    <mergeCell ref="E18:E19"/>
    <mergeCell ref="A12:H12"/>
    <mergeCell ref="A13:H13"/>
    <mergeCell ref="A16:A17"/>
    <mergeCell ref="F16:F17"/>
    <mergeCell ref="G16:G17"/>
    <mergeCell ref="H16:H17"/>
    <mergeCell ref="B16:B17"/>
    <mergeCell ref="C16:C17"/>
    <mergeCell ref="D16:D17"/>
    <mergeCell ref="E16:E17"/>
    <mergeCell ref="A20:A21"/>
    <mergeCell ref="B20:B22"/>
    <mergeCell ref="C20:C21"/>
    <mergeCell ref="D20:D21"/>
    <mergeCell ref="E20:E21"/>
  </mergeCells>
  <phoneticPr fontId="37" type="noConversion"/>
  <pageMargins left="0.70866141732283472" right="0.31496062992125984" top="0" bottom="0.27559055118110237" header="0.31496062992125984" footer="0.31496062992125984"/>
  <pageSetup paperSize="9" scale="7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topLeftCell="A7" workbookViewId="0">
      <selection activeCell="I15" sqref="I15"/>
    </sheetView>
  </sheetViews>
  <sheetFormatPr defaultRowHeight="15" x14ac:dyDescent="0.25"/>
  <cols>
    <col min="1" max="1" width="6.42578125" customWidth="1"/>
    <col min="2" max="2" width="16.7109375" customWidth="1"/>
    <col min="3" max="3" width="19.85546875" customWidth="1"/>
    <col min="4" max="4" width="15.5703125" customWidth="1"/>
    <col min="5" max="5" width="16" customWidth="1"/>
    <col min="6" max="6" width="6.42578125" customWidth="1"/>
    <col min="7" max="7" width="10.140625" customWidth="1"/>
  </cols>
  <sheetData>
    <row r="1" spans="1:7" ht="18.75" x14ac:dyDescent="0.3">
      <c r="A1" s="206"/>
      <c r="B1" s="206"/>
      <c r="C1" s="206"/>
      <c r="D1" s="264" t="s">
        <v>171</v>
      </c>
    </row>
    <row r="2" spans="1:7" ht="18.75" x14ac:dyDescent="0.3">
      <c r="A2" s="206"/>
      <c r="B2" s="206"/>
      <c r="C2" s="206"/>
      <c r="D2" s="264" t="s">
        <v>241</v>
      </c>
    </row>
    <row r="3" spans="1:7" ht="18.75" x14ac:dyDescent="0.3">
      <c r="A3" s="206"/>
      <c r="B3" s="206"/>
      <c r="C3" s="206"/>
      <c r="D3" s="264" t="s">
        <v>77</v>
      </c>
    </row>
    <row r="4" spans="1:7" ht="18.75" x14ac:dyDescent="0.3">
      <c r="A4" s="206"/>
      <c r="B4" s="206"/>
      <c r="C4" s="206"/>
      <c r="D4" s="264" t="s">
        <v>172</v>
      </c>
      <c r="E4" s="264" t="s">
        <v>242</v>
      </c>
    </row>
    <row r="5" spans="1:7" ht="18.75" x14ac:dyDescent="0.3">
      <c r="A5" s="206"/>
      <c r="B5" s="206"/>
      <c r="C5" s="206"/>
      <c r="D5" s="264" t="s">
        <v>265</v>
      </c>
    </row>
    <row r="6" spans="1:7" x14ac:dyDescent="0.25">
      <c r="A6" s="206"/>
      <c r="B6" s="206"/>
      <c r="C6" s="206"/>
      <c r="G6" s="206"/>
    </row>
    <row r="7" spans="1:7" x14ac:dyDescent="0.25">
      <c r="A7" s="206"/>
      <c r="B7" s="206"/>
      <c r="C7" s="206"/>
      <c r="D7" s="207"/>
      <c r="E7" s="208"/>
      <c r="F7" s="206"/>
      <c r="G7" s="206"/>
    </row>
    <row r="8" spans="1:7" x14ac:dyDescent="0.25">
      <c r="A8" s="206"/>
      <c r="B8" s="208"/>
      <c r="C8" s="208"/>
      <c r="D8" s="207"/>
      <c r="E8" s="208"/>
      <c r="F8" s="208"/>
      <c r="G8" s="206"/>
    </row>
    <row r="9" spans="1:7" x14ac:dyDescent="0.25">
      <c r="A9" s="206"/>
      <c r="B9" s="208"/>
      <c r="C9" s="208"/>
      <c r="D9" s="207"/>
      <c r="E9" s="209"/>
      <c r="F9" s="208"/>
      <c r="G9" s="206"/>
    </row>
    <row r="10" spans="1:7" x14ac:dyDescent="0.25">
      <c r="A10" s="206"/>
      <c r="B10" s="208"/>
      <c r="C10" s="208"/>
      <c r="D10" s="207"/>
      <c r="E10" s="209"/>
      <c r="F10" s="208"/>
      <c r="G10" s="206"/>
    </row>
    <row r="11" spans="1:7" x14ac:dyDescent="0.25">
      <c r="A11" s="206"/>
      <c r="B11" s="208"/>
      <c r="C11" s="208"/>
      <c r="D11" s="207"/>
      <c r="E11" s="209"/>
      <c r="F11" s="208"/>
      <c r="G11" s="206"/>
    </row>
    <row r="12" spans="1:7" ht="18.75" customHeight="1" x14ac:dyDescent="0.3">
      <c r="A12" s="206"/>
      <c r="B12" s="416" t="s">
        <v>255</v>
      </c>
      <c r="C12" s="416"/>
      <c r="D12" s="416"/>
      <c r="E12" s="416"/>
      <c r="F12" s="210"/>
      <c r="G12" s="211"/>
    </row>
    <row r="13" spans="1:7" x14ac:dyDescent="0.25">
      <c r="A13" s="206"/>
      <c r="B13" s="377" t="s">
        <v>184</v>
      </c>
      <c r="C13" s="377"/>
      <c r="D13" s="377"/>
      <c r="E13" s="377"/>
      <c r="F13" s="212"/>
      <c r="G13" s="212"/>
    </row>
    <row r="14" spans="1:7" ht="18" x14ac:dyDescent="0.25">
      <c r="A14" s="206"/>
      <c r="B14" s="213"/>
      <c r="C14" s="213"/>
      <c r="D14" s="213"/>
      <c r="E14" s="213"/>
      <c r="F14" s="208"/>
      <c r="G14" s="206"/>
    </row>
    <row r="15" spans="1:7" ht="27" customHeight="1" x14ac:dyDescent="0.25">
      <c r="A15" s="417" t="s">
        <v>256</v>
      </c>
      <c r="B15" s="417"/>
      <c r="C15" s="417"/>
      <c r="D15" s="417"/>
      <c r="E15" s="417"/>
      <c r="F15" s="417"/>
      <c r="G15" s="206"/>
    </row>
    <row r="16" spans="1:7" ht="15.75" x14ac:dyDescent="0.25">
      <c r="A16" s="206"/>
      <c r="B16" s="214"/>
      <c r="C16" s="210"/>
      <c r="D16" s="215"/>
      <c r="E16" s="210"/>
      <c r="F16" s="208"/>
      <c r="G16" s="206"/>
    </row>
    <row r="17" spans="1:10" ht="31.5" customHeight="1" x14ac:dyDescent="0.25">
      <c r="A17" s="418" t="s">
        <v>257</v>
      </c>
      <c r="B17" s="418"/>
      <c r="C17" s="418"/>
      <c r="D17" s="418"/>
      <c r="E17" s="418"/>
      <c r="F17" s="418"/>
      <c r="G17" s="206"/>
    </row>
    <row r="18" spans="1:10" ht="15.75" x14ac:dyDescent="0.25">
      <c r="A18" s="216" t="s">
        <v>258</v>
      </c>
      <c r="B18" s="216"/>
      <c r="C18" s="216"/>
      <c r="D18" s="216"/>
      <c r="E18" s="216"/>
      <c r="F18" s="216"/>
      <c r="G18" s="206"/>
    </row>
    <row r="19" spans="1:10" ht="18" customHeight="1" x14ac:dyDescent="0.25">
      <c r="A19" s="415" t="s">
        <v>259</v>
      </c>
      <c r="B19" s="415"/>
      <c r="C19" s="415"/>
      <c r="D19" s="415"/>
      <c r="E19" s="415"/>
      <c r="F19" s="415"/>
      <c r="G19" s="415"/>
    </row>
    <row r="20" spans="1:10" ht="15.75" customHeight="1" x14ac:dyDescent="0.25">
      <c r="A20" s="415" t="s">
        <v>260</v>
      </c>
      <c r="B20" s="415"/>
      <c r="C20" s="217"/>
      <c r="D20" s="217"/>
      <c r="E20" s="218"/>
      <c r="F20" s="218"/>
      <c r="G20" s="206"/>
    </row>
    <row r="21" spans="1:10" ht="19.5" customHeight="1" x14ac:dyDescent="0.25">
      <c r="A21" s="219" t="s">
        <v>261</v>
      </c>
      <c r="B21" s="206"/>
      <c r="C21" s="206"/>
      <c r="D21" s="206"/>
      <c r="E21" s="206"/>
      <c r="F21" s="220">
        <v>0.56000000000000005</v>
      </c>
      <c r="G21" s="219" t="s">
        <v>163</v>
      </c>
    </row>
    <row r="22" spans="1:10" ht="48" customHeight="1" x14ac:dyDescent="0.25">
      <c r="A22" s="206"/>
      <c r="B22" s="206"/>
      <c r="C22" s="206"/>
      <c r="D22" s="206"/>
      <c r="E22" s="206"/>
      <c r="F22" s="206"/>
      <c r="G22" s="206"/>
    </row>
    <row r="23" spans="1:10" ht="16.5" x14ac:dyDescent="0.25">
      <c r="A23" s="206"/>
      <c r="B23" s="99" t="s">
        <v>166</v>
      </c>
      <c r="C23" s="99"/>
      <c r="D23" s="99"/>
      <c r="E23" s="99"/>
      <c r="F23" s="99" t="s">
        <v>168</v>
      </c>
      <c r="G23" s="99"/>
      <c r="I23" s="265"/>
      <c r="J23" s="265"/>
    </row>
    <row r="24" spans="1:10" ht="16.5" x14ac:dyDescent="0.25">
      <c r="A24" s="206"/>
      <c r="B24" s="99" t="s">
        <v>167</v>
      </c>
      <c r="C24" s="99"/>
      <c r="D24" s="99"/>
      <c r="E24" s="99"/>
      <c r="F24" s="100"/>
      <c r="G24" s="100"/>
      <c r="I24" s="265"/>
    </row>
    <row r="25" spans="1:10" ht="14.25" customHeight="1" x14ac:dyDescent="0.25">
      <c r="A25" s="206"/>
      <c r="B25" s="98"/>
      <c r="C25" s="98"/>
      <c r="D25" s="98"/>
      <c r="E25" s="98"/>
      <c r="F25" s="13"/>
      <c r="G25" s="13"/>
      <c r="I25" s="265"/>
    </row>
    <row r="26" spans="1:10" ht="12.75" customHeight="1" x14ac:dyDescent="0.25">
      <c r="A26" s="206"/>
      <c r="B26" s="98"/>
      <c r="C26" s="98"/>
      <c r="D26" s="98"/>
      <c r="E26" s="98"/>
      <c r="F26" s="13"/>
      <c r="G26" s="13"/>
      <c r="I26" s="265"/>
    </row>
    <row r="27" spans="1:10" ht="15.75" x14ac:dyDescent="0.25">
      <c r="A27" s="206"/>
      <c r="B27" s="98"/>
      <c r="C27" s="98"/>
      <c r="D27" s="98"/>
      <c r="E27" s="98"/>
      <c r="F27" s="13"/>
      <c r="G27" s="13"/>
      <c r="I27" s="265"/>
      <c r="J27" s="265"/>
    </row>
    <row r="28" spans="1:10" ht="16.5" x14ac:dyDescent="0.25">
      <c r="A28" s="206"/>
      <c r="B28" s="266" t="s">
        <v>161</v>
      </c>
      <c r="C28" s="266"/>
      <c r="D28" s="266"/>
      <c r="E28" s="266"/>
      <c r="F28" s="266" t="s">
        <v>162</v>
      </c>
      <c r="G28" s="266"/>
      <c r="I28" s="265"/>
      <c r="J28" s="265"/>
    </row>
    <row r="29" spans="1:10" ht="16.5" x14ac:dyDescent="0.25">
      <c r="A29" s="206"/>
      <c r="B29" s="99"/>
      <c r="C29" s="99"/>
      <c r="D29" s="99"/>
      <c r="E29" s="99"/>
      <c r="F29" s="100"/>
      <c r="G29" s="100"/>
      <c r="I29" s="265"/>
      <c r="J29" s="265"/>
    </row>
    <row r="30" spans="1:10" ht="16.5" x14ac:dyDescent="0.25">
      <c r="A30" s="99"/>
      <c r="B30" s="98"/>
      <c r="C30" s="97"/>
      <c r="D30" s="97"/>
      <c r="E30" s="97"/>
      <c r="F30" s="13"/>
      <c r="G30" s="13"/>
      <c r="I30" s="265"/>
      <c r="J30" s="265"/>
    </row>
    <row r="31" spans="1:10" ht="16.5" x14ac:dyDescent="0.25">
      <c r="A31" s="99"/>
      <c r="B31" s="98" t="s">
        <v>170</v>
      </c>
      <c r="C31" s="97"/>
      <c r="D31" s="97"/>
      <c r="E31" s="97"/>
      <c r="F31" s="13"/>
      <c r="G31" s="13"/>
      <c r="I31" s="265"/>
      <c r="J31" s="265"/>
    </row>
    <row r="32" spans="1:10" ht="16.5" x14ac:dyDescent="0.25">
      <c r="A32" s="99"/>
      <c r="B32" s="98" t="s">
        <v>169</v>
      </c>
      <c r="C32" s="97"/>
      <c r="D32" s="97"/>
      <c r="E32" s="97"/>
      <c r="F32" s="13"/>
      <c r="G32" s="13"/>
      <c r="I32" s="265"/>
      <c r="J32" s="265"/>
    </row>
    <row r="33" spans="1:7" ht="16.5" x14ac:dyDescent="0.25">
      <c r="A33" s="99"/>
      <c r="B33" s="99"/>
      <c r="C33" s="99"/>
      <c r="D33" s="99"/>
      <c r="E33" s="100"/>
      <c r="F33" s="13"/>
      <c r="G33" s="13"/>
    </row>
    <row r="34" spans="1:7" ht="16.5" x14ac:dyDescent="0.25">
      <c r="A34" s="99"/>
      <c r="B34" s="99"/>
      <c r="C34" s="99"/>
      <c r="D34" s="99"/>
      <c r="E34" s="100"/>
      <c r="F34" s="13"/>
      <c r="G34" s="13"/>
    </row>
    <row r="35" spans="1:7" ht="16.5" x14ac:dyDescent="0.25">
      <c r="A35" s="266"/>
      <c r="B35" s="266"/>
      <c r="C35" s="266"/>
      <c r="D35" s="266"/>
      <c r="E35" s="266"/>
      <c r="F35" s="100"/>
      <c r="G35" s="266"/>
    </row>
    <row r="36" spans="1:7" ht="16.5" x14ac:dyDescent="0.25">
      <c r="A36" s="99"/>
      <c r="B36" s="99"/>
      <c r="C36" s="99"/>
      <c r="D36" s="99"/>
      <c r="E36" s="100"/>
      <c r="F36" s="100"/>
      <c r="G36" s="100"/>
    </row>
    <row r="37" spans="1:7" ht="16.5" x14ac:dyDescent="0.25">
      <c r="A37" s="99"/>
      <c r="B37" s="99"/>
      <c r="C37" s="99"/>
      <c r="D37" s="99"/>
      <c r="E37" s="100"/>
      <c r="F37" s="13"/>
      <c r="G37" s="13"/>
    </row>
    <row r="38" spans="1:7" ht="16.5" x14ac:dyDescent="0.25">
      <c r="A38" s="99"/>
      <c r="B38" s="99"/>
      <c r="C38" s="99"/>
      <c r="D38" s="99"/>
      <c r="E38" s="100"/>
      <c r="F38" s="13"/>
      <c r="G38" s="13"/>
    </row>
    <row r="39" spans="1:7" ht="15.75" x14ac:dyDescent="0.25">
      <c r="A39" s="98"/>
      <c r="B39" s="97"/>
      <c r="C39" s="97"/>
      <c r="D39" s="13"/>
      <c r="E39" s="13"/>
      <c r="F39" s="13"/>
      <c r="G39" s="13"/>
    </row>
    <row r="40" spans="1:7" ht="15.75" x14ac:dyDescent="0.25">
      <c r="A40" s="98"/>
      <c r="B40" s="97"/>
      <c r="C40" s="97"/>
      <c r="D40" s="13"/>
      <c r="E40" s="13"/>
      <c r="F40" s="13"/>
      <c r="G40" s="13"/>
    </row>
    <row r="41" spans="1:7" ht="15.75" x14ac:dyDescent="0.25">
      <c r="A41" s="98"/>
      <c r="B41" s="97"/>
      <c r="C41" s="97"/>
      <c r="D41" s="13"/>
      <c r="E41" s="13"/>
      <c r="F41" s="13"/>
      <c r="G41" s="13"/>
    </row>
  </sheetData>
  <mergeCells count="6">
    <mergeCell ref="A19:G19"/>
    <mergeCell ref="A20:B20"/>
    <mergeCell ref="B12:E12"/>
    <mergeCell ref="B13:E13"/>
    <mergeCell ref="A15:F15"/>
    <mergeCell ref="A17:F17"/>
  </mergeCells>
  <phoneticPr fontId="37" type="noConversion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Лічильники (житлові будинки)</vt:lpstr>
      <vt:lpstr>Лічильники (вводи)</vt:lpstr>
      <vt:lpstr>труд.затр.</vt:lpstr>
      <vt:lpstr>Зарплата</vt:lpstr>
      <vt:lpstr>матер.</vt:lpstr>
      <vt:lpstr>повірка</vt:lpstr>
      <vt:lpstr>ремонт</vt:lpstr>
      <vt:lpstr>проїзд </vt:lpstr>
      <vt:lpstr>канц.товари</vt:lpstr>
      <vt:lpstr>'Лічильники (вводи)'!Заголовки_для_печати</vt:lpstr>
    </vt:vector>
  </TitlesOfParts>
  <Company>XTreme.ws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2020-03-17T13:10:39Z</cp:lastPrinted>
  <dcterms:created xsi:type="dcterms:W3CDTF">2017-08-23T05:30:57Z</dcterms:created>
  <dcterms:modified xsi:type="dcterms:W3CDTF">2020-04-27T07:17:21Z</dcterms:modified>
</cp:coreProperties>
</file>