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1370" windowHeight="8415" activeTab="0"/>
  </bookViews>
  <sheets>
    <sheet name="Лист1" sheetId="1" r:id="rId1"/>
  </sheets>
  <definedNames>
    <definedName name="_xlnm._FilterDatabase" localSheetId="0" hidden="1">'Лист1'!$A$9:$W$59</definedName>
  </definedNames>
  <calcPr fullCalcOnLoad="1"/>
</workbook>
</file>

<file path=xl/sharedStrings.xml><?xml version="1.0" encoding="utf-8"?>
<sst xmlns="http://schemas.openxmlformats.org/spreadsheetml/2006/main" count="164" uniqueCount="114">
  <si>
    <t>Найменування програми</t>
  </si>
  <si>
    <t>Загальний фонд</t>
  </si>
  <si>
    <t>Спеціальний фонд</t>
  </si>
  <si>
    <t xml:space="preserve">Разом </t>
  </si>
  <si>
    <t>Додаток 7</t>
  </si>
  <si>
    <t>(грн.)</t>
  </si>
  <si>
    <t>Код програмної класифікації видатків та кредитування місцевих бюджетів</t>
  </si>
  <si>
    <t>Код ТПКВКМБ/ТКВКБМС</t>
  </si>
  <si>
    <t>Менська міська рада</t>
  </si>
  <si>
    <t>0110180</t>
  </si>
  <si>
    <t>0180</t>
  </si>
  <si>
    <t>0113242</t>
  </si>
  <si>
    <t>3242</t>
  </si>
  <si>
    <t>1090</t>
  </si>
  <si>
    <t>0115011</t>
  </si>
  <si>
    <t>5011</t>
  </si>
  <si>
    <t>0115012</t>
  </si>
  <si>
    <t>5012</t>
  </si>
  <si>
    <t>0116020</t>
  </si>
  <si>
    <t>6020</t>
  </si>
  <si>
    <t>0116030</t>
  </si>
  <si>
    <t>6030</t>
  </si>
  <si>
    <t>0116071</t>
  </si>
  <si>
    <t>6071</t>
  </si>
  <si>
    <t>0117412</t>
  </si>
  <si>
    <t>7412</t>
  </si>
  <si>
    <t>0118110</t>
  </si>
  <si>
    <t>8110</t>
  </si>
  <si>
    <t>8831</t>
  </si>
  <si>
    <t>0118831</t>
  </si>
  <si>
    <t>1020</t>
  </si>
  <si>
    <t>0611020</t>
  </si>
  <si>
    <t>0611010</t>
  </si>
  <si>
    <t>1010</t>
  </si>
  <si>
    <t>отг м.Мена</t>
  </si>
  <si>
    <t>5030</t>
  </si>
  <si>
    <t>0611162</t>
  </si>
  <si>
    <t>1162</t>
  </si>
  <si>
    <t>0615031</t>
  </si>
  <si>
    <t>Перелік місцевих програм, що будуть фінансуватись за рахунок коштів бюджету об'єднаної територіальної громади у 2019 році</t>
  </si>
  <si>
    <t>0110150</t>
  </si>
  <si>
    <t>0150</t>
  </si>
  <si>
    <t>Програма підтримки розвитку місцевого самоврядування на території Менської міської об'єднаної територіальної громади на 2019-2020 роки</t>
  </si>
  <si>
    <t>Програма інформатизації Менської міської ради на 2019-2020 роки</t>
  </si>
  <si>
    <t>0113121</t>
  </si>
  <si>
    <t>3121</t>
  </si>
  <si>
    <t>Комплексна програма підтримки сім'ї, запобігання домашньому насильству, гендерної рівності та протидії торгівлі людьми Менської об'єднаної територіальної громади на 2019 рік</t>
  </si>
  <si>
    <t>Програма розвитку фізичної культури і спорту в Менській об'єднаній територіальній громаді на 2019 рік</t>
  </si>
  <si>
    <t>0117680</t>
  </si>
  <si>
    <t>7680</t>
  </si>
  <si>
    <t>0118832</t>
  </si>
  <si>
    <t>8832</t>
  </si>
  <si>
    <t>ВСЬОГО по розпоряднику:</t>
  </si>
  <si>
    <t>Програма організації харчування учнів у закладах загальної середньої освіти Менської міської ради на 2019 рік</t>
  </si>
  <si>
    <t>Програма оздоровлення та літнього відпочинку дітей "Різнобарвне літо" на 2019 рік</t>
  </si>
  <si>
    <t>Програма розвитку фізичної культури і спорту для дітей шкільного віку та молоді на 2019 рік</t>
  </si>
  <si>
    <t>0611090</t>
  </si>
  <si>
    <t>Програма розвитку позашкільної освіти  на 2019-2021 роки</t>
  </si>
  <si>
    <t>Програма підтримки молодіжних ініціатив та обдарованої молоді на 2019 рік</t>
  </si>
  <si>
    <t>Відділ культури Менської міської ради</t>
  </si>
  <si>
    <t>Відділ освіти Менської міської ради</t>
  </si>
  <si>
    <t>Програма культурно-мистецьких заходів на 2019 рік</t>
  </si>
  <si>
    <t>ВСЬОГО:</t>
  </si>
  <si>
    <t>0117110</t>
  </si>
  <si>
    <t>Програма організації харчування дітей в закладах дошкільної освіти Менської міської ради на 2019 рік</t>
  </si>
  <si>
    <t>Програма національно-патріотичного виховання на 2019-2021 роки</t>
  </si>
  <si>
    <t>Програма "Міський автобус" перевезення пасажирів по місту Мена на 2019-2020 роки</t>
  </si>
  <si>
    <t>Програма профілактики правопорушень "Беспечна громада" на 2019-2020 роки</t>
  </si>
  <si>
    <t>Програма розвитку міжнародного співробітництва та партнерства міста Мена Чернігівської області на 2019 рік</t>
  </si>
  <si>
    <t>Програма вшанування, нагородження громадян Почесною грамотою Менської міської ради на 2019 рік</t>
  </si>
  <si>
    <t>Програма "Молодь Менської ОТГ" на 2019-2020 роки</t>
  </si>
  <si>
    <t>Міська цільова програма " Громадське бюджетування (бюджет участі) в Менській міській об'єднаній територіальній громаді до 2021 року"</t>
  </si>
  <si>
    <t>Програма
про надання матеріальної допомоги на поховання осіб, які не досягли пенсійного віку та на момент смерті не працювали, не перебували на службі, не зареєстровані у центрі зайнятості як безробітні на 2019 рік</t>
  </si>
  <si>
    <t>Програма про порядок надання одноразової грошової матеріальної допомоги жителям Менської ОТГ на 2019 рік</t>
  </si>
  <si>
    <t>Програма соціальної підтримки Почесних громадян міста Мена на 2019 рік</t>
  </si>
  <si>
    <t xml:space="preserve">Програма підтримки учасників антитерористичної операції, операції об'єднаних сил та членів їх сімей, сімей загиблих учасників антитерористичної операції- мешканців Менської об'єднаної територіальної громади </t>
  </si>
  <si>
    <t>Програма відшкодування різниці в тарифах на послуги з централізованого водоопостачання та водовідведення для населення по Менській міській ОТГ на 2019 рік</t>
  </si>
  <si>
    <t>Програма оздоровлення території Менської об'єднаної територіальної громади від сказу на 2019-2022 роки</t>
  </si>
  <si>
    <t>Програма розвитку цивільного захисту Менської об'єднаної територіальної громади на 2019 рік</t>
  </si>
  <si>
    <t>Програма  Підтримки індивідуального житлового будівництва та розвитку особистого селянського господарства "Власний дім" на 2019 рік на території Менської об'єднаної територіальної громади</t>
  </si>
  <si>
    <t>разом ЗФ</t>
  </si>
  <si>
    <t>разом СФ</t>
  </si>
  <si>
    <t>КПКВК</t>
  </si>
  <si>
    <t>2220</t>
  </si>
  <si>
    <t>2250</t>
  </si>
  <si>
    <t>2610</t>
  </si>
  <si>
    <t>2730</t>
  </si>
  <si>
    <t>2800</t>
  </si>
  <si>
    <t>4113</t>
  </si>
  <si>
    <t>2210</t>
  </si>
  <si>
    <t>2230</t>
  </si>
  <si>
    <t>2240</t>
  </si>
  <si>
    <t>4123</t>
  </si>
  <si>
    <t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піклування, на 2018-2022 роки "Діти Менщини"</t>
  </si>
  <si>
    <t>Програма виконання заходів з мобілізації, призову на строкову військову службу на території населених пунктів Менської міської об'єднаної територіальної громади на 2019 рік</t>
  </si>
  <si>
    <t>Програма фінансової підтримки діяльності Менської територіальної організації воїнів-авганців на 2019 рік</t>
  </si>
  <si>
    <t>Програма підтримки КП "Менакомунпослуга" Менської міської ради на 2019 рік</t>
  </si>
  <si>
    <t>Програма фінансової підтримки комунального підприємства "Макошинське" Менської міської ради на 2019 рік</t>
  </si>
  <si>
    <t>Програма видалення аварійних та небезпечних дерев на території Менської об'єднаної територіальної громади на2018-2019 рік</t>
  </si>
  <si>
    <t xml:space="preserve">Програма відшкодування різниці в тарифах за послуги з перевезення та захоронення твердих побутових відходів для населення міста Мена на 2019 рік
</t>
  </si>
  <si>
    <t>Програма надання допомоги дітям-сиротам і дітям, позбавленим батьківського піклування, яким виповнилось 18 років на 2019 рік</t>
  </si>
  <si>
    <t>Програма підтримки дитячих колективів Менської ОТГ на 2019 рік</t>
  </si>
  <si>
    <t>3110</t>
  </si>
  <si>
    <t>1014030</t>
  </si>
  <si>
    <t>4030</t>
  </si>
  <si>
    <t>1014060</t>
  </si>
  <si>
    <t>4060</t>
  </si>
  <si>
    <t xml:space="preserve"> Про внесення змін до рішення Про бюджет Менської міської об'єднаної територіальної громади на 2019 рік" від 17 грудня 2018 року"</t>
  </si>
  <si>
    <t>0117442</t>
  </si>
  <si>
    <t>7442</t>
  </si>
  <si>
    <t>Програма фінансування робіт з будівництва, реконструкції, ремонту та утримання автомобільних доріг комунальної власності на 2018-2020 роки</t>
  </si>
  <si>
    <t>до Рішення 38-ої сесії сьомого скликання Менської міської ради №76 від 25.02.2020 року</t>
  </si>
  <si>
    <t>Міський голова</t>
  </si>
  <si>
    <t>Г.А.Примаков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</si>
</sst>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0"/>
    <numFmt numFmtId="197" formatCode="0.000"/>
    <numFmt numFmtId="198" formatCode="#,##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2" fillId="0" borderId="0">
      <alignment/>
      <protection/>
    </xf>
    <xf numFmtId="0" fontId="44" fillId="0" borderId="0">
      <alignment/>
      <protection/>
    </xf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7" fillId="32" borderId="0" xfId="0" applyFont="1" applyFill="1" applyAlignment="1">
      <alignment horizontal="center" vertical="top"/>
    </xf>
    <xf numFmtId="2" fontId="7" fillId="32" borderId="10" xfId="0" applyNumberFormat="1" applyFont="1" applyFill="1" applyBorder="1" applyAlignment="1">
      <alignment horizontal="center" vertical="center" wrapText="1"/>
    </xf>
    <xf numFmtId="49" fontId="3" fillId="32" borderId="0" xfId="0" applyNumberFormat="1" applyFont="1" applyFill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49" fontId="50" fillId="32" borderId="10" xfId="0" applyNumberFormat="1" applyFont="1" applyFill="1" applyBorder="1" applyAlignment="1">
      <alignment horizontal="center" vertical="center" wrapText="1"/>
    </xf>
    <xf numFmtId="49" fontId="7" fillId="32" borderId="0" xfId="0" applyNumberFormat="1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vertical="center"/>
    </xf>
    <xf numFmtId="49" fontId="50" fillId="32" borderId="10" xfId="0" applyNumberFormat="1" applyFont="1" applyFill="1" applyBorder="1" applyAlignment="1" quotePrefix="1">
      <alignment horizontal="center" vertical="center" wrapText="1"/>
    </xf>
    <xf numFmtId="49" fontId="7" fillId="32" borderId="10" xfId="0" applyNumberFormat="1" applyFont="1" applyFill="1" applyBorder="1" applyAlignment="1" quotePrefix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49" fontId="7" fillId="32" borderId="0" xfId="0" applyNumberFormat="1" applyFont="1" applyFill="1" applyAlignment="1">
      <alignment horizontal="center" vertical="center"/>
    </xf>
    <xf numFmtId="0" fontId="7" fillId="32" borderId="0" xfId="0" applyFont="1" applyFill="1" applyAlignment="1">
      <alignment horizontal="center" vertical="top" wrapText="1"/>
    </xf>
    <xf numFmtId="49" fontId="7" fillId="32" borderId="11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49" fontId="50" fillId="32" borderId="11" xfId="0" applyNumberFormat="1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top" wrapText="1"/>
    </xf>
    <xf numFmtId="2" fontId="3" fillId="32" borderId="0" xfId="0" applyNumberFormat="1" applyFont="1" applyFill="1" applyAlignment="1">
      <alignment horizontal="center" vertical="center"/>
    </xf>
    <xf numFmtId="2" fontId="3" fillId="32" borderId="0" xfId="0" applyNumberFormat="1" applyFont="1" applyFill="1" applyBorder="1" applyAlignment="1">
      <alignment horizontal="center" vertical="center"/>
    </xf>
    <xf numFmtId="2" fontId="3" fillId="32" borderId="0" xfId="0" applyNumberFormat="1" applyFont="1" applyFill="1" applyAlignment="1">
      <alignment horizontal="center" vertical="center" wrapText="1"/>
    </xf>
    <xf numFmtId="49" fontId="9" fillId="32" borderId="12" xfId="0" applyNumberFormat="1" applyFont="1" applyFill="1" applyBorder="1" applyAlignment="1" applyProtection="1">
      <alignment horizontal="center" vertical="center" wrapText="1"/>
      <protection/>
    </xf>
    <xf numFmtId="49" fontId="9" fillId="32" borderId="13" xfId="0" applyNumberFormat="1" applyFont="1" applyFill="1" applyBorder="1" applyAlignment="1" applyProtection="1">
      <alignment horizontal="center" vertical="center" wrapText="1"/>
      <protection/>
    </xf>
    <xf numFmtId="49" fontId="9" fillId="32" borderId="14" xfId="0" applyNumberFormat="1" applyFont="1" applyFill="1" applyBorder="1" applyAlignment="1">
      <alignment horizontal="center" vertical="center" wrapText="1"/>
    </xf>
    <xf numFmtId="2" fontId="9" fillId="32" borderId="13" xfId="0" applyNumberFormat="1" applyFont="1" applyFill="1" applyBorder="1" applyAlignment="1">
      <alignment horizontal="center" vertical="center" wrapText="1"/>
    </xf>
    <xf numFmtId="2" fontId="10" fillId="32" borderId="13" xfId="0" applyNumberFormat="1" applyFont="1" applyFill="1" applyBorder="1" applyAlignment="1">
      <alignment horizontal="center" vertical="center" textRotation="90" wrapText="1"/>
    </xf>
    <xf numFmtId="2" fontId="10" fillId="32" borderId="15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top"/>
    </xf>
    <xf numFmtId="0" fontId="8" fillId="32" borderId="10" xfId="0" applyFont="1" applyFill="1" applyBorder="1" applyAlignment="1">
      <alignment horizontal="center" vertical="top" wrapText="1"/>
    </xf>
    <xf numFmtId="2" fontId="7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top"/>
    </xf>
    <xf numFmtId="0" fontId="4" fillId="32" borderId="0" xfId="0" applyFont="1" applyFill="1" applyAlignment="1">
      <alignment horizontal="center" vertical="top"/>
    </xf>
    <xf numFmtId="0" fontId="9" fillId="32" borderId="0" xfId="0" applyFont="1" applyFill="1" applyAlignment="1">
      <alignment horizontal="center" vertical="top"/>
    </xf>
    <xf numFmtId="0" fontId="8" fillId="32" borderId="0" xfId="0" applyFont="1" applyFill="1" applyAlignment="1">
      <alignment horizontal="center" vertical="top"/>
    </xf>
    <xf numFmtId="2" fontId="7" fillId="32" borderId="0" xfId="0" applyNumberFormat="1" applyFont="1" applyFill="1" applyAlignment="1">
      <alignment horizontal="center" vertical="center" wrapText="1"/>
    </xf>
    <xf numFmtId="2" fontId="7" fillId="32" borderId="0" xfId="0" applyNumberFormat="1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0" fillId="32" borderId="0" xfId="0" applyFont="1" applyFill="1" applyAlignment="1">
      <alignment horizontal="center"/>
    </xf>
    <xf numFmtId="0" fontId="40" fillId="32" borderId="0" xfId="0" applyFont="1" applyFill="1" applyAlignment="1">
      <alignment horizontal="center" wrapText="1"/>
    </xf>
    <xf numFmtId="2" fontId="40" fillId="32" borderId="0" xfId="0" applyNumberFormat="1" applyFont="1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8" fillId="32" borderId="16" xfId="0" applyFont="1" applyFill="1" applyBorder="1" applyAlignment="1">
      <alignment horizontal="center" vertical="top"/>
    </xf>
    <xf numFmtId="49" fontId="8" fillId="32" borderId="17" xfId="0" applyNumberFormat="1" applyFont="1" applyFill="1" applyBorder="1" applyAlignment="1">
      <alignment horizontal="center" vertical="top"/>
    </xf>
    <xf numFmtId="49" fontId="7" fillId="32" borderId="16" xfId="0" applyNumberFormat="1" applyFont="1" applyFill="1" applyBorder="1" applyAlignment="1">
      <alignment horizontal="center" vertical="center" wrapText="1"/>
    </xf>
    <xf numFmtId="2" fontId="8" fillId="32" borderId="17" xfId="0" applyNumberFormat="1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49" fontId="50" fillId="32" borderId="16" xfId="0" applyNumberFormat="1" applyFont="1" applyFill="1" applyBorder="1" applyAlignment="1" quotePrefix="1">
      <alignment horizontal="center" vertical="center" wrapText="1"/>
    </xf>
    <xf numFmtId="49" fontId="7" fillId="32" borderId="16" xfId="0" applyNumberFormat="1" applyFont="1" applyFill="1" applyBorder="1" applyAlignment="1" quotePrefix="1">
      <alignment horizontal="center" vertical="center" wrapText="1"/>
    </xf>
    <xf numFmtId="49" fontId="7" fillId="32" borderId="16" xfId="0" applyNumberFormat="1" applyFont="1" applyFill="1" applyBorder="1" applyAlignment="1">
      <alignment horizontal="center" vertical="center"/>
    </xf>
    <xf numFmtId="2" fontId="8" fillId="32" borderId="18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/>
    </xf>
    <xf numFmtId="2" fontId="8" fillId="7" borderId="10" xfId="0" applyNumberFormat="1" applyFont="1" applyFill="1" applyBorder="1" applyAlignment="1">
      <alignment horizontal="center" vertical="center" wrapText="1"/>
    </xf>
    <xf numFmtId="2" fontId="8" fillId="7" borderId="17" xfId="0" applyNumberFormat="1" applyFont="1" applyFill="1" applyBorder="1" applyAlignment="1">
      <alignment horizontal="center" vertical="center" wrapText="1"/>
    </xf>
    <xf numFmtId="2" fontId="6" fillId="32" borderId="0" xfId="0" applyNumberFormat="1" applyFont="1" applyFill="1" applyBorder="1" applyAlignment="1">
      <alignment horizontal="right" vertical="top" wrapText="1"/>
    </xf>
    <xf numFmtId="2" fontId="0" fillId="32" borderId="0" xfId="0" applyNumberFormat="1" applyFill="1" applyAlignment="1">
      <alignment horizontal="right" vertical="top" wrapText="1"/>
    </xf>
    <xf numFmtId="0" fontId="5" fillId="32" borderId="0" xfId="0" applyFont="1" applyFill="1" applyAlignment="1">
      <alignment horizontal="center" vertical="top" wrapText="1"/>
    </xf>
    <xf numFmtId="2" fontId="9" fillId="32" borderId="19" xfId="0" applyNumberFormat="1" applyFont="1" applyFill="1" applyBorder="1" applyAlignment="1">
      <alignment horizontal="center" vertical="center" wrapText="1"/>
    </xf>
    <xf numFmtId="2" fontId="9" fillId="32" borderId="20" xfId="0" applyNumberFormat="1" applyFont="1" applyFill="1" applyBorder="1" applyAlignment="1">
      <alignment horizontal="center" vertical="center" wrapText="1"/>
    </xf>
    <xf numFmtId="2" fontId="9" fillId="32" borderId="13" xfId="0" applyNumberFormat="1" applyFont="1" applyFill="1" applyBorder="1" applyAlignment="1">
      <alignment horizontal="center" vertical="center" wrapText="1"/>
    </xf>
    <xf numFmtId="0" fontId="44" fillId="0" borderId="0" xfId="54" applyAlignment="1">
      <alignment horizontal="right" vertical="top" wrapText="1"/>
      <protection/>
    </xf>
    <xf numFmtId="49" fontId="8" fillId="32" borderId="21" xfId="0" applyNumberFormat="1" applyFont="1" applyFill="1" applyBorder="1" applyAlignment="1">
      <alignment horizontal="center" vertical="top"/>
    </xf>
    <xf numFmtId="49" fontId="8" fillId="32" borderId="22" xfId="0" applyNumberFormat="1" applyFont="1" applyFill="1" applyBorder="1" applyAlignment="1">
      <alignment horizontal="center" vertical="top"/>
    </xf>
    <xf numFmtId="49" fontId="8" fillId="32" borderId="23" xfId="0" applyNumberFormat="1" applyFont="1" applyFill="1" applyBorder="1" applyAlignment="1">
      <alignment horizontal="center" vertical="top"/>
    </xf>
    <xf numFmtId="0" fontId="8" fillId="33" borderId="24" xfId="0" applyFont="1" applyFill="1" applyBorder="1" applyAlignment="1">
      <alignment horizontal="center" vertical="top"/>
    </xf>
    <xf numFmtId="0" fontId="8" fillId="33" borderId="25" xfId="0" applyFont="1" applyFill="1" applyBorder="1" applyAlignment="1">
      <alignment horizontal="center" vertical="top"/>
    </xf>
    <xf numFmtId="0" fontId="8" fillId="33" borderId="26" xfId="0" applyFont="1" applyFill="1" applyBorder="1" applyAlignment="1">
      <alignment horizontal="center" vertical="top"/>
    </xf>
    <xf numFmtId="49" fontId="8" fillId="7" borderId="27" xfId="0" applyNumberFormat="1" applyFont="1" applyFill="1" applyBorder="1" applyAlignment="1">
      <alignment horizontal="center" vertical="top"/>
    </xf>
    <xf numFmtId="49" fontId="8" fillId="7" borderId="28" xfId="0" applyNumberFormat="1" applyFont="1" applyFill="1" applyBorder="1" applyAlignment="1">
      <alignment horizontal="center" vertical="top"/>
    </xf>
    <xf numFmtId="49" fontId="8" fillId="7" borderId="29" xfId="0" applyNumberFormat="1" applyFont="1" applyFill="1" applyBorder="1" applyAlignment="1">
      <alignment horizontal="center" vertical="top"/>
    </xf>
    <xf numFmtId="0" fontId="8" fillId="33" borderId="3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center" vertical="top"/>
    </xf>
    <xf numFmtId="0" fontId="8" fillId="33" borderId="31" xfId="0" applyFont="1" applyFill="1" applyBorder="1" applyAlignment="1">
      <alignment horizontal="center" vertical="top"/>
    </xf>
    <xf numFmtId="49" fontId="8" fillId="7" borderId="16" xfId="0" applyNumberFormat="1" applyFont="1" applyFill="1" applyBorder="1" applyAlignment="1">
      <alignment horizontal="center" vertical="top"/>
    </xf>
    <xf numFmtId="49" fontId="8" fillId="7" borderId="10" xfId="0" applyNumberFormat="1" applyFont="1" applyFill="1" applyBorder="1" applyAlignment="1">
      <alignment horizontal="center" vertical="top"/>
    </xf>
    <xf numFmtId="0" fontId="51" fillId="0" borderId="0" xfId="0" applyFont="1" applyAlignment="1">
      <alignment horizontal="left"/>
    </xf>
    <xf numFmtId="0" fontId="7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5"/>
  <sheetViews>
    <sheetView tabSelected="1" zoomScale="89" zoomScaleNormal="89" zoomScalePageLayoutView="0" workbookViewId="0" topLeftCell="A58">
      <selection activeCell="C76" sqref="C75:C76"/>
    </sheetView>
  </sheetViews>
  <sheetFormatPr defaultColWidth="9.00390625" defaultRowHeight="12.75"/>
  <cols>
    <col min="1" max="1" width="12.625" style="7" customWidth="1"/>
    <col min="2" max="2" width="10.125" style="7" customWidth="1"/>
    <col min="3" max="3" width="54.75390625" style="3" customWidth="1"/>
    <col min="4" max="4" width="14.125" style="20" hidden="1" customWidth="1"/>
    <col min="5" max="5" width="10.75390625" style="20" hidden="1" customWidth="1"/>
    <col min="6" max="7" width="11.875" style="20" hidden="1" customWidth="1"/>
    <col min="8" max="8" width="5.625" style="20" hidden="1" customWidth="1"/>
    <col min="9" max="9" width="11.875" style="20" hidden="1" customWidth="1"/>
    <col min="10" max="11" width="10.75390625" style="20" hidden="1" customWidth="1"/>
    <col min="12" max="12" width="11.875" style="20" hidden="1" customWidth="1"/>
    <col min="13" max="13" width="13.125" style="20" bestFit="1" customWidth="1"/>
    <col min="14" max="14" width="18.00390625" style="18" customWidth="1"/>
    <col min="15" max="15" width="3.875" style="18" hidden="1" customWidth="1"/>
    <col min="16" max="16" width="11.875" style="18" hidden="1" customWidth="1"/>
    <col min="17" max="19" width="9.625" style="18" hidden="1" customWidth="1"/>
    <col min="20" max="20" width="10.75390625" style="18" hidden="1" customWidth="1"/>
    <col min="21" max="21" width="11.875" style="18" hidden="1" customWidth="1"/>
    <col min="22" max="22" width="15.00390625" style="18" hidden="1" customWidth="1"/>
    <col min="23" max="23" width="18.625" style="30" customWidth="1"/>
    <col min="24" max="16384" width="9.125" style="30" customWidth="1"/>
  </cols>
  <sheetData>
    <row r="1" spans="1:22" ht="12.75">
      <c r="A1" s="7" t="s">
        <v>34</v>
      </c>
      <c r="D1" s="54" t="s">
        <v>4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3:22" ht="57.75" customHeight="1">
      <c r="C2" s="17"/>
      <c r="D2" s="53"/>
      <c r="E2" s="53"/>
      <c r="F2" s="53"/>
      <c r="G2" s="53"/>
      <c r="H2" s="53"/>
      <c r="I2" s="53"/>
      <c r="J2" s="53"/>
      <c r="K2" s="53"/>
      <c r="L2" s="53"/>
      <c r="M2" s="59" t="s">
        <v>111</v>
      </c>
      <c r="N2" s="59"/>
      <c r="O2" s="59"/>
      <c r="P2" s="59"/>
      <c r="Q2" s="59"/>
      <c r="R2" s="59"/>
      <c r="S2" s="59"/>
      <c r="T2" s="59"/>
      <c r="U2" s="59"/>
      <c r="V2" s="59"/>
    </row>
    <row r="3" spans="3:22" ht="62.25" customHeight="1">
      <c r="C3" s="17"/>
      <c r="D3" s="53"/>
      <c r="E3" s="53"/>
      <c r="F3" s="53"/>
      <c r="G3" s="53"/>
      <c r="H3" s="53"/>
      <c r="I3" s="53"/>
      <c r="J3" s="53"/>
      <c r="K3" s="53"/>
      <c r="L3" s="53"/>
      <c r="M3" s="59" t="s">
        <v>107</v>
      </c>
      <c r="N3" s="59"/>
      <c r="O3" s="59"/>
      <c r="P3" s="59"/>
      <c r="Q3" s="59"/>
      <c r="R3" s="59"/>
      <c r="S3" s="59"/>
      <c r="T3" s="59"/>
      <c r="U3" s="59"/>
      <c r="V3" s="59"/>
    </row>
    <row r="4" spans="4:22" ht="12.75"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  <c r="P4" s="19"/>
      <c r="Q4" s="19"/>
      <c r="R4" s="19"/>
      <c r="S4" s="19"/>
      <c r="T4" s="19"/>
      <c r="U4" s="19"/>
      <c r="V4" s="19"/>
    </row>
    <row r="5" spans="1:22" s="31" customFormat="1" ht="18.75">
      <c r="A5" s="55" t="s">
        <v>39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</row>
    <row r="6" ht="13.5" thickBot="1">
      <c r="V6" s="18" t="s">
        <v>5</v>
      </c>
    </row>
    <row r="7" spans="1:22" s="32" customFormat="1" ht="102.75" thickBot="1">
      <c r="A7" s="21" t="s">
        <v>6</v>
      </c>
      <c r="B7" s="22" t="s">
        <v>7</v>
      </c>
      <c r="C7" s="23" t="s">
        <v>0</v>
      </c>
      <c r="D7" s="56" t="s">
        <v>1</v>
      </c>
      <c r="E7" s="57"/>
      <c r="F7" s="57"/>
      <c r="G7" s="57"/>
      <c r="H7" s="57"/>
      <c r="I7" s="57"/>
      <c r="J7" s="57"/>
      <c r="K7" s="58"/>
      <c r="L7" s="24"/>
      <c r="M7" s="25" t="s">
        <v>80</v>
      </c>
      <c r="N7" s="25" t="s">
        <v>81</v>
      </c>
      <c r="O7" s="56" t="s">
        <v>2</v>
      </c>
      <c r="P7" s="57"/>
      <c r="Q7" s="57"/>
      <c r="R7" s="57"/>
      <c r="S7" s="57"/>
      <c r="T7" s="57"/>
      <c r="U7" s="58"/>
      <c r="V7" s="26" t="s">
        <v>3</v>
      </c>
    </row>
    <row r="8" spans="1:22" s="33" customFormat="1" ht="15.75">
      <c r="A8" s="63" t="s">
        <v>8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5"/>
    </row>
    <row r="9" spans="1:22" s="15" customFormat="1" ht="15" customHeight="1">
      <c r="A9" s="41" t="s">
        <v>82</v>
      </c>
      <c r="B9" s="27"/>
      <c r="C9" s="28"/>
      <c r="D9" s="14">
        <v>2210</v>
      </c>
      <c r="E9" s="14" t="s">
        <v>83</v>
      </c>
      <c r="F9" s="14">
        <v>2230</v>
      </c>
      <c r="G9" s="14">
        <v>2240</v>
      </c>
      <c r="H9" s="14" t="s">
        <v>84</v>
      </c>
      <c r="I9" s="14" t="s">
        <v>85</v>
      </c>
      <c r="J9" s="14" t="s">
        <v>86</v>
      </c>
      <c r="K9" s="14" t="s">
        <v>87</v>
      </c>
      <c r="L9" s="14" t="s">
        <v>88</v>
      </c>
      <c r="M9" s="50"/>
      <c r="N9" s="50"/>
      <c r="O9" s="50" t="s">
        <v>89</v>
      </c>
      <c r="P9" s="50" t="s">
        <v>90</v>
      </c>
      <c r="Q9" s="50" t="s">
        <v>91</v>
      </c>
      <c r="R9" s="50" t="s">
        <v>84</v>
      </c>
      <c r="S9" s="50" t="s">
        <v>86</v>
      </c>
      <c r="T9" s="50" t="s">
        <v>102</v>
      </c>
      <c r="U9" s="50" t="s">
        <v>92</v>
      </c>
      <c r="V9" s="42"/>
    </row>
    <row r="10" spans="1:22" s="1" customFormat="1" ht="47.25">
      <c r="A10" s="43" t="s">
        <v>40</v>
      </c>
      <c r="B10" s="4" t="s">
        <v>41</v>
      </c>
      <c r="C10" s="13" t="s">
        <v>42</v>
      </c>
      <c r="D10" s="2">
        <v>200000</v>
      </c>
      <c r="E10" s="2"/>
      <c r="F10" s="2"/>
      <c r="G10" s="2">
        <f>160000-90000</f>
        <v>70000</v>
      </c>
      <c r="H10" s="2"/>
      <c r="I10" s="2"/>
      <c r="J10" s="2"/>
      <c r="K10" s="2"/>
      <c r="L10" s="2"/>
      <c r="M10" s="2">
        <f>SUM(D10:L10)</f>
        <v>270000</v>
      </c>
      <c r="N10" s="2">
        <f aca="true" t="shared" si="0" ref="N10:N39">SUM(O10:U10)</f>
        <v>0</v>
      </c>
      <c r="O10" s="2"/>
      <c r="P10" s="2"/>
      <c r="Q10" s="2"/>
      <c r="R10" s="2"/>
      <c r="S10" s="2"/>
      <c r="T10" s="2"/>
      <c r="U10" s="2"/>
      <c r="V10" s="44">
        <f>M10+N10</f>
        <v>270000</v>
      </c>
    </row>
    <row r="11" spans="1:22" s="1" customFormat="1" ht="47.25">
      <c r="A11" s="43" t="s">
        <v>48</v>
      </c>
      <c r="B11" s="4" t="s">
        <v>49</v>
      </c>
      <c r="C11" s="13" t="s">
        <v>42</v>
      </c>
      <c r="D11" s="2"/>
      <c r="E11" s="2"/>
      <c r="F11" s="2"/>
      <c r="G11" s="2"/>
      <c r="H11" s="2"/>
      <c r="I11" s="2"/>
      <c r="J11" s="2"/>
      <c r="K11" s="2">
        <f>100000-50000</f>
        <v>50000</v>
      </c>
      <c r="L11" s="2"/>
      <c r="M11" s="2">
        <f aca="true" t="shared" si="1" ref="M11:M40">SUM(D11:L11)</f>
        <v>50000</v>
      </c>
      <c r="N11" s="2">
        <f t="shared" si="0"/>
        <v>0</v>
      </c>
      <c r="O11" s="2"/>
      <c r="P11" s="2"/>
      <c r="Q11" s="2"/>
      <c r="R11" s="2"/>
      <c r="S11" s="2"/>
      <c r="T11" s="2"/>
      <c r="U11" s="2"/>
      <c r="V11" s="44">
        <f aca="true" t="shared" si="2" ref="V11:V40">M11+N11</f>
        <v>50000</v>
      </c>
    </row>
    <row r="12" spans="1:22" s="1" customFormat="1" ht="31.5">
      <c r="A12" s="43" t="s">
        <v>40</v>
      </c>
      <c r="B12" s="4" t="s">
        <v>41</v>
      </c>
      <c r="C12" s="4" t="s">
        <v>43</v>
      </c>
      <c r="D12" s="2">
        <v>100000</v>
      </c>
      <c r="E12" s="2"/>
      <c r="F12" s="2"/>
      <c r="G12" s="2">
        <v>195000</v>
      </c>
      <c r="H12" s="2"/>
      <c r="I12" s="2"/>
      <c r="J12" s="2"/>
      <c r="K12" s="2"/>
      <c r="L12" s="2"/>
      <c r="M12" s="2">
        <f t="shared" si="1"/>
        <v>295000</v>
      </c>
      <c r="N12" s="2">
        <f t="shared" si="0"/>
        <v>0</v>
      </c>
      <c r="O12" s="2"/>
      <c r="P12" s="2"/>
      <c r="Q12" s="2"/>
      <c r="R12" s="2"/>
      <c r="S12" s="2"/>
      <c r="T12" s="2"/>
      <c r="U12" s="2"/>
      <c r="V12" s="44">
        <f>M12+N12</f>
        <v>295000</v>
      </c>
    </row>
    <row r="13" spans="1:22" s="1" customFormat="1" ht="65.25" customHeight="1">
      <c r="A13" s="43" t="s">
        <v>40</v>
      </c>
      <c r="B13" s="4" t="s">
        <v>41</v>
      </c>
      <c r="C13" s="13" t="s">
        <v>93</v>
      </c>
      <c r="D13" s="2">
        <v>30000</v>
      </c>
      <c r="E13" s="2"/>
      <c r="F13" s="2"/>
      <c r="G13" s="2">
        <v>43000</v>
      </c>
      <c r="H13" s="2"/>
      <c r="I13" s="2"/>
      <c r="J13" s="2"/>
      <c r="K13" s="2"/>
      <c r="L13" s="2"/>
      <c r="M13" s="2">
        <f t="shared" si="1"/>
        <v>73000</v>
      </c>
      <c r="N13" s="2">
        <f t="shared" si="0"/>
        <v>0</v>
      </c>
      <c r="O13" s="2"/>
      <c r="P13" s="2"/>
      <c r="Q13" s="2"/>
      <c r="R13" s="2"/>
      <c r="S13" s="2"/>
      <c r="T13" s="2"/>
      <c r="U13" s="2"/>
      <c r="V13" s="44">
        <f t="shared" si="2"/>
        <v>73000</v>
      </c>
    </row>
    <row r="14" spans="1:22" s="1" customFormat="1" ht="63">
      <c r="A14" s="43" t="s">
        <v>44</v>
      </c>
      <c r="B14" s="4" t="s">
        <v>45</v>
      </c>
      <c r="C14" s="13" t="s">
        <v>93</v>
      </c>
      <c r="D14" s="2">
        <v>10200</v>
      </c>
      <c r="E14" s="2"/>
      <c r="F14" s="2"/>
      <c r="G14" s="2">
        <f>20000+18000</f>
        <v>38000</v>
      </c>
      <c r="H14" s="2"/>
      <c r="I14" s="2"/>
      <c r="J14" s="2"/>
      <c r="K14" s="2"/>
      <c r="L14" s="2"/>
      <c r="M14" s="2">
        <f t="shared" si="1"/>
        <v>48200</v>
      </c>
      <c r="N14" s="2">
        <f t="shared" si="0"/>
        <v>30000</v>
      </c>
      <c r="O14" s="2"/>
      <c r="P14" s="2"/>
      <c r="Q14" s="2"/>
      <c r="R14" s="2"/>
      <c r="S14" s="2">
        <v>30000</v>
      </c>
      <c r="T14" s="2"/>
      <c r="U14" s="2"/>
      <c r="V14" s="44">
        <f t="shared" si="2"/>
        <v>78200</v>
      </c>
    </row>
    <row r="15" spans="1:22" s="1" customFormat="1" ht="31.5">
      <c r="A15" s="43" t="s">
        <v>9</v>
      </c>
      <c r="B15" s="4" t="s">
        <v>10</v>
      </c>
      <c r="C15" s="4" t="s">
        <v>67</v>
      </c>
      <c r="D15" s="2">
        <f>50000+60000+16950</f>
        <v>126950</v>
      </c>
      <c r="E15" s="2"/>
      <c r="F15" s="2"/>
      <c r="G15" s="2">
        <f>300000-76000-61675</f>
        <v>162325</v>
      </c>
      <c r="H15" s="2"/>
      <c r="I15" s="2"/>
      <c r="J15" s="2"/>
      <c r="K15" s="2"/>
      <c r="L15" s="2"/>
      <c r="M15" s="2">
        <f t="shared" si="1"/>
        <v>289275</v>
      </c>
      <c r="N15" s="2">
        <f t="shared" si="0"/>
        <v>60725</v>
      </c>
      <c r="O15" s="2"/>
      <c r="P15" s="2"/>
      <c r="Q15" s="2"/>
      <c r="R15" s="2"/>
      <c r="S15" s="2"/>
      <c r="T15" s="2">
        <f>0+16000+44725</f>
        <v>60725</v>
      </c>
      <c r="U15" s="2"/>
      <c r="V15" s="44">
        <f t="shared" si="2"/>
        <v>350000</v>
      </c>
    </row>
    <row r="16" spans="1:22" s="1" customFormat="1" ht="47.25">
      <c r="A16" s="43" t="s">
        <v>9</v>
      </c>
      <c r="B16" s="4" t="s">
        <v>10</v>
      </c>
      <c r="C16" s="45" t="s">
        <v>68</v>
      </c>
      <c r="D16" s="2">
        <f>30000-30000</f>
        <v>0</v>
      </c>
      <c r="E16" s="2"/>
      <c r="F16" s="2"/>
      <c r="G16" s="2">
        <f>70000-70000</f>
        <v>0</v>
      </c>
      <c r="H16" s="2"/>
      <c r="I16" s="2"/>
      <c r="J16" s="2"/>
      <c r="K16" s="2"/>
      <c r="L16" s="2"/>
      <c r="M16" s="2">
        <f t="shared" si="1"/>
        <v>0</v>
      </c>
      <c r="N16" s="2">
        <f t="shared" si="0"/>
        <v>0</v>
      </c>
      <c r="O16" s="2"/>
      <c r="P16" s="2"/>
      <c r="Q16" s="2"/>
      <c r="R16" s="2"/>
      <c r="S16" s="2"/>
      <c r="T16" s="2"/>
      <c r="U16" s="2"/>
      <c r="V16" s="44">
        <f t="shared" si="2"/>
        <v>0</v>
      </c>
    </row>
    <row r="17" spans="1:22" s="1" customFormat="1" ht="63">
      <c r="A17" s="43" t="s">
        <v>9</v>
      </c>
      <c r="B17" s="4" t="s">
        <v>10</v>
      </c>
      <c r="C17" s="4" t="s">
        <v>94</v>
      </c>
      <c r="D17" s="2">
        <v>50000</v>
      </c>
      <c r="E17" s="2"/>
      <c r="F17" s="2"/>
      <c r="G17" s="2"/>
      <c r="H17" s="2"/>
      <c r="I17" s="2"/>
      <c r="J17" s="2"/>
      <c r="K17" s="2"/>
      <c r="L17" s="2"/>
      <c r="M17" s="2">
        <f t="shared" si="1"/>
        <v>50000</v>
      </c>
      <c r="N17" s="2">
        <f t="shared" si="0"/>
        <v>0</v>
      </c>
      <c r="O17" s="2"/>
      <c r="P17" s="2"/>
      <c r="Q17" s="2"/>
      <c r="R17" s="2"/>
      <c r="S17" s="2"/>
      <c r="T17" s="2"/>
      <c r="U17" s="2"/>
      <c r="V17" s="44">
        <f t="shared" si="2"/>
        <v>50000</v>
      </c>
    </row>
    <row r="18" spans="1:22" s="1" customFormat="1" ht="47.25">
      <c r="A18" s="43" t="s">
        <v>9</v>
      </c>
      <c r="B18" s="4" t="s">
        <v>10</v>
      </c>
      <c r="C18" s="4" t="s">
        <v>69</v>
      </c>
      <c r="D18" s="2">
        <v>5000</v>
      </c>
      <c r="E18" s="2"/>
      <c r="F18" s="2"/>
      <c r="G18" s="2"/>
      <c r="H18" s="2"/>
      <c r="I18" s="2"/>
      <c r="J18" s="2">
        <v>15000</v>
      </c>
      <c r="K18" s="2"/>
      <c r="L18" s="2"/>
      <c r="M18" s="2">
        <f t="shared" si="1"/>
        <v>20000</v>
      </c>
      <c r="N18" s="2">
        <f t="shared" si="0"/>
        <v>0</v>
      </c>
      <c r="O18" s="2"/>
      <c r="P18" s="2"/>
      <c r="Q18" s="2"/>
      <c r="R18" s="2"/>
      <c r="S18" s="2"/>
      <c r="T18" s="2"/>
      <c r="U18" s="2"/>
      <c r="V18" s="44">
        <f t="shared" si="2"/>
        <v>20000</v>
      </c>
    </row>
    <row r="19" spans="1:22" s="1" customFormat="1" ht="15.75">
      <c r="A19" s="43" t="s">
        <v>9</v>
      </c>
      <c r="B19" s="4" t="s">
        <v>10</v>
      </c>
      <c r="C19" s="4" t="s">
        <v>70</v>
      </c>
      <c r="D19" s="2">
        <f>25000-20000</f>
        <v>5000</v>
      </c>
      <c r="E19" s="2"/>
      <c r="F19" s="2"/>
      <c r="G19" s="2">
        <f>20000+20000</f>
        <v>40000</v>
      </c>
      <c r="H19" s="2"/>
      <c r="I19" s="2"/>
      <c r="J19" s="2"/>
      <c r="K19" s="2"/>
      <c r="L19" s="2"/>
      <c r="M19" s="2">
        <f t="shared" si="1"/>
        <v>45000</v>
      </c>
      <c r="N19" s="2">
        <f t="shared" si="0"/>
        <v>0</v>
      </c>
      <c r="O19" s="2"/>
      <c r="P19" s="2"/>
      <c r="Q19" s="2"/>
      <c r="R19" s="2"/>
      <c r="S19" s="2"/>
      <c r="T19" s="2"/>
      <c r="U19" s="2"/>
      <c r="V19" s="44">
        <f t="shared" si="2"/>
        <v>45000</v>
      </c>
    </row>
    <row r="20" spans="1:22" s="1" customFormat="1" ht="47.25">
      <c r="A20" s="43" t="s">
        <v>9</v>
      </c>
      <c r="B20" s="4" t="s">
        <v>10</v>
      </c>
      <c r="C20" s="4" t="s">
        <v>71</v>
      </c>
      <c r="D20" s="2"/>
      <c r="E20" s="2"/>
      <c r="F20" s="2"/>
      <c r="G20" s="2"/>
      <c r="H20" s="2"/>
      <c r="I20" s="2"/>
      <c r="J20" s="2"/>
      <c r="K20" s="2">
        <f>500000-442407.54-1200</f>
        <v>56392.46000000002</v>
      </c>
      <c r="L20" s="2"/>
      <c r="M20" s="2">
        <f t="shared" si="1"/>
        <v>56392.46000000002</v>
      </c>
      <c r="N20" s="2">
        <f t="shared" si="0"/>
        <v>0</v>
      </c>
      <c r="O20" s="2"/>
      <c r="P20" s="2"/>
      <c r="Q20" s="2"/>
      <c r="R20" s="2"/>
      <c r="S20" s="2"/>
      <c r="T20" s="2"/>
      <c r="U20" s="2"/>
      <c r="V20" s="44">
        <f t="shared" si="2"/>
        <v>56392.46000000002</v>
      </c>
    </row>
    <row r="21" spans="1:22" s="1" customFormat="1" ht="47.25">
      <c r="A21" s="43" t="s">
        <v>20</v>
      </c>
      <c r="B21" s="4" t="s">
        <v>21</v>
      </c>
      <c r="C21" s="4" t="s">
        <v>71</v>
      </c>
      <c r="D21" s="2">
        <v>82755.54</v>
      </c>
      <c r="E21" s="2"/>
      <c r="F21" s="2"/>
      <c r="G21" s="2"/>
      <c r="H21" s="2"/>
      <c r="I21" s="2"/>
      <c r="J21" s="2"/>
      <c r="K21" s="2">
        <v>1200</v>
      </c>
      <c r="L21" s="2"/>
      <c r="M21" s="2">
        <f>SUM(D21:L21)</f>
        <v>83955.54</v>
      </c>
      <c r="N21" s="2">
        <f t="shared" si="0"/>
        <v>137900</v>
      </c>
      <c r="O21" s="2"/>
      <c r="P21" s="2"/>
      <c r="Q21" s="2"/>
      <c r="R21" s="2"/>
      <c r="S21" s="2"/>
      <c r="T21" s="2">
        <f>0+137900</f>
        <v>137900</v>
      </c>
      <c r="U21" s="2"/>
      <c r="V21" s="44">
        <f t="shared" si="2"/>
        <v>221855.53999999998</v>
      </c>
    </row>
    <row r="22" spans="1:22" s="1" customFormat="1" ht="31.5">
      <c r="A22" s="43" t="s">
        <v>9</v>
      </c>
      <c r="B22" s="4" t="s">
        <v>10</v>
      </c>
      <c r="C22" s="4" t="s">
        <v>95</v>
      </c>
      <c r="D22" s="2">
        <v>6800</v>
      </c>
      <c r="E22" s="2"/>
      <c r="F22" s="2"/>
      <c r="G22" s="2">
        <v>5200</v>
      </c>
      <c r="H22" s="2"/>
      <c r="I22" s="2"/>
      <c r="J22" s="2"/>
      <c r="K22" s="2"/>
      <c r="L22" s="2"/>
      <c r="M22" s="2">
        <f t="shared" si="1"/>
        <v>12000</v>
      </c>
      <c r="N22" s="2">
        <f t="shared" si="0"/>
        <v>0</v>
      </c>
      <c r="O22" s="2"/>
      <c r="P22" s="2"/>
      <c r="Q22" s="2"/>
      <c r="R22" s="2"/>
      <c r="S22" s="2"/>
      <c r="T22" s="2"/>
      <c r="U22" s="2"/>
      <c r="V22" s="44">
        <f t="shared" si="2"/>
        <v>12000</v>
      </c>
    </row>
    <row r="23" spans="1:22" s="1" customFormat="1" ht="94.5">
      <c r="A23" s="43" t="s">
        <v>11</v>
      </c>
      <c r="B23" s="4" t="s">
        <v>12</v>
      </c>
      <c r="C23" s="4" t="s">
        <v>72</v>
      </c>
      <c r="D23" s="2"/>
      <c r="E23" s="2"/>
      <c r="F23" s="2"/>
      <c r="G23" s="2"/>
      <c r="H23" s="2"/>
      <c r="I23" s="2"/>
      <c r="J23" s="2">
        <v>60000</v>
      </c>
      <c r="K23" s="2"/>
      <c r="L23" s="2">
        <v>-20000</v>
      </c>
      <c r="M23" s="2">
        <f t="shared" si="1"/>
        <v>40000</v>
      </c>
      <c r="N23" s="2">
        <f t="shared" si="0"/>
        <v>0</v>
      </c>
      <c r="O23" s="2"/>
      <c r="P23" s="2"/>
      <c r="Q23" s="2"/>
      <c r="R23" s="2"/>
      <c r="S23" s="2"/>
      <c r="T23" s="2"/>
      <c r="U23" s="2"/>
      <c r="V23" s="44">
        <f t="shared" si="2"/>
        <v>40000</v>
      </c>
    </row>
    <row r="24" spans="1:22" s="1" customFormat="1" ht="47.25">
      <c r="A24" s="43" t="s">
        <v>11</v>
      </c>
      <c r="B24" s="4" t="s">
        <v>12</v>
      </c>
      <c r="C24" s="4" t="s">
        <v>73</v>
      </c>
      <c r="D24" s="2"/>
      <c r="E24" s="2"/>
      <c r="F24" s="2"/>
      <c r="G24" s="2"/>
      <c r="H24" s="2"/>
      <c r="I24" s="2"/>
      <c r="J24" s="2">
        <f>250000+27500+123900+100000-151400+120000</f>
        <v>470000</v>
      </c>
      <c r="K24" s="2"/>
      <c r="L24" s="2">
        <v>70000</v>
      </c>
      <c r="M24" s="2">
        <f t="shared" si="1"/>
        <v>540000</v>
      </c>
      <c r="N24" s="2">
        <f t="shared" si="0"/>
        <v>0</v>
      </c>
      <c r="O24" s="2"/>
      <c r="P24" s="2"/>
      <c r="Q24" s="2"/>
      <c r="R24" s="2"/>
      <c r="S24" s="2"/>
      <c r="T24" s="2"/>
      <c r="U24" s="2"/>
      <c r="V24" s="44">
        <f t="shared" si="2"/>
        <v>540000</v>
      </c>
    </row>
    <row r="25" spans="1:22" s="1" customFormat="1" ht="31.5">
      <c r="A25" s="43" t="s">
        <v>11</v>
      </c>
      <c r="B25" s="4" t="s">
        <v>12</v>
      </c>
      <c r="C25" s="4" t="s">
        <v>74</v>
      </c>
      <c r="D25" s="2"/>
      <c r="E25" s="2"/>
      <c r="F25" s="2"/>
      <c r="G25" s="2"/>
      <c r="H25" s="2"/>
      <c r="I25" s="2"/>
      <c r="J25" s="2">
        <v>20000</v>
      </c>
      <c r="K25" s="2"/>
      <c r="L25" s="2">
        <v>-10000</v>
      </c>
      <c r="M25" s="2">
        <f t="shared" si="1"/>
        <v>10000</v>
      </c>
      <c r="N25" s="2">
        <f t="shared" si="0"/>
        <v>0</v>
      </c>
      <c r="O25" s="2"/>
      <c r="P25" s="2"/>
      <c r="Q25" s="2"/>
      <c r="R25" s="2"/>
      <c r="S25" s="2"/>
      <c r="T25" s="2"/>
      <c r="U25" s="2"/>
      <c r="V25" s="44">
        <f t="shared" si="2"/>
        <v>10000</v>
      </c>
    </row>
    <row r="26" spans="1:22" s="1" customFormat="1" ht="78.75">
      <c r="A26" s="43" t="s">
        <v>11</v>
      </c>
      <c r="B26" s="4" t="s">
        <v>12</v>
      </c>
      <c r="C26" s="4" t="s">
        <v>75</v>
      </c>
      <c r="D26" s="2"/>
      <c r="E26" s="2"/>
      <c r="F26" s="2"/>
      <c r="G26" s="2"/>
      <c r="H26" s="2"/>
      <c r="I26" s="2"/>
      <c r="J26" s="2">
        <f>160000-70000</f>
        <v>90000</v>
      </c>
      <c r="K26" s="2"/>
      <c r="L26" s="2"/>
      <c r="M26" s="2">
        <f t="shared" si="1"/>
        <v>90000</v>
      </c>
      <c r="N26" s="2">
        <f t="shared" si="0"/>
        <v>0</v>
      </c>
      <c r="O26" s="2"/>
      <c r="P26" s="2"/>
      <c r="Q26" s="2"/>
      <c r="R26" s="2"/>
      <c r="S26" s="2"/>
      <c r="T26" s="2"/>
      <c r="U26" s="2"/>
      <c r="V26" s="44">
        <f t="shared" si="2"/>
        <v>90000</v>
      </c>
    </row>
    <row r="27" spans="1:22" s="1" customFormat="1" ht="63">
      <c r="A27" s="43" t="s">
        <v>11</v>
      </c>
      <c r="B27" s="4" t="s">
        <v>12</v>
      </c>
      <c r="C27" s="4" t="s">
        <v>46</v>
      </c>
      <c r="D27" s="2"/>
      <c r="E27" s="2"/>
      <c r="F27" s="2"/>
      <c r="G27" s="2"/>
      <c r="H27" s="2"/>
      <c r="I27" s="2"/>
      <c r="J27" s="2">
        <f>250000-100000-50000</f>
        <v>100000</v>
      </c>
      <c r="K27" s="2"/>
      <c r="L27" s="2">
        <v>-40000</v>
      </c>
      <c r="M27" s="2">
        <f t="shared" si="1"/>
        <v>60000</v>
      </c>
      <c r="N27" s="2">
        <f t="shared" si="0"/>
        <v>0</v>
      </c>
      <c r="O27" s="2"/>
      <c r="P27" s="2"/>
      <c r="Q27" s="2"/>
      <c r="R27" s="2"/>
      <c r="S27" s="2"/>
      <c r="T27" s="2"/>
      <c r="U27" s="2"/>
      <c r="V27" s="44">
        <f t="shared" si="2"/>
        <v>60000</v>
      </c>
    </row>
    <row r="28" spans="1:22" s="1" customFormat="1" ht="40.5" customHeight="1">
      <c r="A28" s="43" t="s">
        <v>14</v>
      </c>
      <c r="B28" s="4" t="s">
        <v>15</v>
      </c>
      <c r="C28" s="13" t="s">
        <v>47</v>
      </c>
      <c r="D28" s="2">
        <v>96000</v>
      </c>
      <c r="E28" s="2"/>
      <c r="F28" s="2"/>
      <c r="G28" s="2">
        <v>84000</v>
      </c>
      <c r="H28" s="2"/>
      <c r="I28" s="2"/>
      <c r="J28" s="2">
        <v>7000</v>
      </c>
      <c r="K28" s="2"/>
      <c r="L28" s="2">
        <f>-48000-2000</f>
        <v>-50000</v>
      </c>
      <c r="M28" s="2">
        <f t="shared" si="1"/>
        <v>137000</v>
      </c>
      <c r="N28" s="2">
        <f t="shared" si="0"/>
        <v>0</v>
      </c>
      <c r="O28" s="2"/>
      <c r="P28" s="2"/>
      <c r="Q28" s="2"/>
      <c r="R28" s="2"/>
      <c r="S28" s="2"/>
      <c r="T28" s="2"/>
      <c r="U28" s="2"/>
      <c r="V28" s="44">
        <f t="shared" si="2"/>
        <v>137000</v>
      </c>
    </row>
    <row r="29" spans="1:22" s="1" customFormat="1" ht="47.25">
      <c r="A29" s="43" t="s">
        <v>16</v>
      </c>
      <c r="B29" s="4" t="s">
        <v>17</v>
      </c>
      <c r="C29" s="13" t="s">
        <v>47</v>
      </c>
      <c r="D29" s="2">
        <v>28000</v>
      </c>
      <c r="E29" s="2"/>
      <c r="F29" s="2"/>
      <c r="G29" s="2">
        <v>12000</v>
      </c>
      <c r="H29" s="2"/>
      <c r="I29" s="2"/>
      <c r="J29" s="2">
        <v>3000</v>
      </c>
      <c r="K29" s="2"/>
      <c r="L29" s="2">
        <v>-26000</v>
      </c>
      <c r="M29" s="2">
        <f t="shared" si="1"/>
        <v>17000</v>
      </c>
      <c r="N29" s="2">
        <f t="shared" si="0"/>
        <v>0</v>
      </c>
      <c r="O29" s="2"/>
      <c r="P29" s="2"/>
      <c r="Q29" s="2"/>
      <c r="R29" s="2"/>
      <c r="S29" s="2"/>
      <c r="T29" s="2"/>
      <c r="U29" s="2"/>
      <c r="V29" s="44">
        <f t="shared" si="2"/>
        <v>17000</v>
      </c>
    </row>
    <row r="30" spans="1:22" s="1" customFormat="1" ht="31.5">
      <c r="A30" s="46" t="s">
        <v>18</v>
      </c>
      <c r="B30" s="8" t="s">
        <v>19</v>
      </c>
      <c r="C30" s="4" t="s">
        <v>96</v>
      </c>
      <c r="D30" s="2"/>
      <c r="E30" s="2"/>
      <c r="F30" s="2"/>
      <c r="G30" s="2"/>
      <c r="H30" s="2"/>
      <c r="I30" s="2">
        <f>4600000+61200</f>
        <v>4661200</v>
      </c>
      <c r="J30" s="2"/>
      <c r="K30" s="2"/>
      <c r="L30" s="2"/>
      <c r="M30" s="2">
        <f t="shared" si="1"/>
        <v>4661200</v>
      </c>
      <c r="N30" s="2">
        <f t="shared" si="0"/>
        <v>0</v>
      </c>
      <c r="O30" s="2"/>
      <c r="P30" s="2"/>
      <c r="Q30" s="2"/>
      <c r="R30" s="2"/>
      <c r="S30" s="2"/>
      <c r="T30" s="2"/>
      <c r="U30" s="2"/>
      <c r="V30" s="44">
        <f t="shared" si="2"/>
        <v>4661200</v>
      </c>
    </row>
    <row r="31" spans="1:22" s="1" customFormat="1" ht="47.25">
      <c r="A31" s="46" t="s">
        <v>18</v>
      </c>
      <c r="B31" s="8" t="s">
        <v>19</v>
      </c>
      <c r="C31" s="4" t="s">
        <v>97</v>
      </c>
      <c r="D31" s="2"/>
      <c r="E31" s="2"/>
      <c r="F31" s="2"/>
      <c r="G31" s="2"/>
      <c r="H31" s="2"/>
      <c r="I31" s="2">
        <f>200000+68000+68000+110000+123000+113000</f>
        <v>682000</v>
      </c>
      <c r="J31" s="2"/>
      <c r="K31" s="2"/>
      <c r="L31" s="2"/>
      <c r="M31" s="2">
        <f t="shared" si="1"/>
        <v>682000</v>
      </c>
      <c r="N31" s="2">
        <f t="shared" si="0"/>
        <v>0</v>
      </c>
      <c r="O31" s="2"/>
      <c r="P31" s="2"/>
      <c r="Q31" s="2"/>
      <c r="R31" s="2"/>
      <c r="S31" s="2"/>
      <c r="T31" s="2"/>
      <c r="U31" s="2"/>
      <c r="V31" s="44">
        <f t="shared" si="2"/>
        <v>682000</v>
      </c>
    </row>
    <row r="32" spans="1:22" s="1" customFormat="1" ht="47.25">
      <c r="A32" s="46" t="s">
        <v>20</v>
      </c>
      <c r="B32" s="8" t="s">
        <v>21</v>
      </c>
      <c r="C32" s="4" t="s">
        <v>98</v>
      </c>
      <c r="D32" s="2"/>
      <c r="E32" s="2"/>
      <c r="F32" s="2"/>
      <c r="G32" s="2">
        <v>198000</v>
      </c>
      <c r="H32" s="2"/>
      <c r="I32" s="2"/>
      <c r="J32" s="2"/>
      <c r="K32" s="2"/>
      <c r="L32" s="2"/>
      <c r="M32" s="2">
        <f t="shared" si="1"/>
        <v>198000</v>
      </c>
      <c r="N32" s="2">
        <f t="shared" si="0"/>
        <v>0</v>
      </c>
      <c r="O32" s="2"/>
      <c r="P32" s="2"/>
      <c r="Q32" s="2"/>
      <c r="R32" s="2"/>
      <c r="S32" s="2"/>
      <c r="T32" s="2"/>
      <c r="U32" s="2"/>
      <c r="V32" s="44">
        <f t="shared" si="2"/>
        <v>198000</v>
      </c>
    </row>
    <row r="33" spans="1:22" s="1" customFormat="1" ht="63">
      <c r="A33" s="46" t="s">
        <v>22</v>
      </c>
      <c r="B33" s="8">
        <v>6071</v>
      </c>
      <c r="C33" s="4" t="s">
        <v>99</v>
      </c>
      <c r="D33" s="2"/>
      <c r="E33" s="2"/>
      <c r="F33" s="2"/>
      <c r="G33" s="2"/>
      <c r="H33" s="2"/>
      <c r="I33" s="2">
        <v>780000</v>
      </c>
      <c r="J33" s="2"/>
      <c r="K33" s="2"/>
      <c r="L33" s="2"/>
      <c r="M33" s="2">
        <f t="shared" si="1"/>
        <v>780000</v>
      </c>
      <c r="N33" s="2">
        <f t="shared" si="0"/>
        <v>0</v>
      </c>
      <c r="O33" s="2"/>
      <c r="P33" s="2"/>
      <c r="Q33" s="2"/>
      <c r="R33" s="2"/>
      <c r="S33" s="2"/>
      <c r="T33" s="2"/>
      <c r="U33" s="2"/>
      <c r="V33" s="44">
        <f t="shared" si="2"/>
        <v>780000</v>
      </c>
    </row>
    <row r="34" spans="1:22" s="1" customFormat="1" ht="63">
      <c r="A34" s="47" t="s">
        <v>22</v>
      </c>
      <c r="B34" s="9" t="s">
        <v>23</v>
      </c>
      <c r="C34" s="4" t="s">
        <v>76</v>
      </c>
      <c r="D34" s="2"/>
      <c r="E34" s="2"/>
      <c r="F34" s="2"/>
      <c r="G34" s="2"/>
      <c r="H34" s="2"/>
      <c r="I34" s="2">
        <f>650000-200000</f>
        <v>450000</v>
      </c>
      <c r="J34" s="2"/>
      <c r="K34" s="2"/>
      <c r="L34" s="2"/>
      <c r="M34" s="2">
        <f t="shared" si="1"/>
        <v>450000</v>
      </c>
      <c r="N34" s="2">
        <f t="shared" si="0"/>
        <v>0</v>
      </c>
      <c r="O34" s="2"/>
      <c r="P34" s="2"/>
      <c r="Q34" s="2"/>
      <c r="R34" s="2"/>
      <c r="S34" s="2"/>
      <c r="T34" s="2"/>
      <c r="U34" s="2"/>
      <c r="V34" s="44">
        <f t="shared" si="2"/>
        <v>450000</v>
      </c>
    </row>
    <row r="35" spans="1:22" s="1" customFormat="1" ht="47.25">
      <c r="A35" s="47" t="s">
        <v>63</v>
      </c>
      <c r="B35" s="9">
        <v>7110</v>
      </c>
      <c r="C35" s="4" t="s">
        <v>77</v>
      </c>
      <c r="D35" s="2"/>
      <c r="E35" s="2"/>
      <c r="F35" s="2"/>
      <c r="G35" s="2">
        <f>77500-59240</f>
        <v>18260</v>
      </c>
      <c r="H35" s="2"/>
      <c r="I35" s="2"/>
      <c r="J35" s="2"/>
      <c r="K35" s="2"/>
      <c r="L35" s="2"/>
      <c r="M35" s="2">
        <f t="shared" si="1"/>
        <v>18260</v>
      </c>
      <c r="N35" s="2">
        <f t="shared" si="0"/>
        <v>0</v>
      </c>
      <c r="O35" s="2"/>
      <c r="P35" s="2"/>
      <c r="Q35" s="2"/>
      <c r="R35" s="2"/>
      <c r="S35" s="2"/>
      <c r="T35" s="2"/>
      <c r="U35" s="2"/>
      <c r="V35" s="44">
        <f t="shared" si="2"/>
        <v>18260</v>
      </c>
    </row>
    <row r="36" spans="1:22" s="1" customFormat="1" ht="31.5">
      <c r="A36" s="47" t="s">
        <v>24</v>
      </c>
      <c r="B36" s="9" t="s">
        <v>25</v>
      </c>
      <c r="C36" s="4" t="s">
        <v>66</v>
      </c>
      <c r="D36" s="2"/>
      <c r="E36" s="2"/>
      <c r="F36" s="2"/>
      <c r="G36" s="2"/>
      <c r="H36" s="2"/>
      <c r="I36" s="2">
        <f>350000-130015.99</f>
        <v>219984.01</v>
      </c>
      <c r="J36" s="2"/>
      <c r="K36" s="2"/>
      <c r="L36" s="2"/>
      <c r="M36" s="2">
        <f t="shared" si="1"/>
        <v>219984.01</v>
      </c>
      <c r="N36" s="2">
        <f t="shared" si="0"/>
        <v>0</v>
      </c>
      <c r="O36" s="2"/>
      <c r="P36" s="2"/>
      <c r="Q36" s="2"/>
      <c r="R36" s="2"/>
      <c r="S36" s="2"/>
      <c r="T36" s="2"/>
      <c r="U36" s="2"/>
      <c r="V36" s="44">
        <f t="shared" si="2"/>
        <v>219984.01</v>
      </c>
    </row>
    <row r="37" spans="1:22" s="1" customFormat="1" ht="47.25">
      <c r="A37" s="47" t="s">
        <v>108</v>
      </c>
      <c r="B37" s="9" t="s">
        <v>109</v>
      </c>
      <c r="C37" s="4" t="s">
        <v>110</v>
      </c>
      <c r="D37" s="2"/>
      <c r="E37" s="2"/>
      <c r="F37" s="2"/>
      <c r="G37" s="2"/>
      <c r="H37" s="2"/>
      <c r="I37" s="2"/>
      <c r="J37" s="2"/>
      <c r="K37" s="2"/>
      <c r="L37" s="2"/>
      <c r="M37" s="2">
        <v>2133882</v>
      </c>
      <c r="N37" s="2">
        <v>0</v>
      </c>
      <c r="O37" s="2"/>
      <c r="P37" s="2"/>
      <c r="Q37" s="2"/>
      <c r="R37" s="2"/>
      <c r="S37" s="2"/>
      <c r="T37" s="2"/>
      <c r="U37" s="2"/>
      <c r="V37" s="44"/>
    </row>
    <row r="38" spans="1:22" s="1" customFormat="1" ht="31.5">
      <c r="A38" s="46" t="s">
        <v>26</v>
      </c>
      <c r="B38" s="8" t="s">
        <v>27</v>
      </c>
      <c r="C38" s="4" t="s">
        <v>78</v>
      </c>
      <c r="D38" s="2">
        <v>70000</v>
      </c>
      <c r="E38" s="2"/>
      <c r="F38" s="2"/>
      <c r="G38" s="2">
        <v>72000</v>
      </c>
      <c r="H38" s="2"/>
      <c r="I38" s="2"/>
      <c r="J38" s="2"/>
      <c r="K38" s="2"/>
      <c r="L38" s="2"/>
      <c r="M38" s="2">
        <f t="shared" si="1"/>
        <v>142000</v>
      </c>
      <c r="N38" s="2">
        <f t="shared" si="0"/>
        <v>0</v>
      </c>
      <c r="O38" s="2"/>
      <c r="P38" s="2"/>
      <c r="Q38" s="2"/>
      <c r="R38" s="2"/>
      <c r="S38" s="2"/>
      <c r="T38" s="2"/>
      <c r="U38" s="2"/>
      <c r="V38" s="44">
        <f t="shared" si="2"/>
        <v>142000</v>
      </c>
    </row>
    <row r="39" spans="1:22" s="1" customFormat="1" ht="62.25" customHeight="1">
      <c r="A39" s="43" t="s">
        <v>29</v>
      </c>
      <c r="B39" s="4" t="s">
        <v>28</v>
      </c>
      <c r="C39" s="13" t="s">
        <v>79</v>
      </c>
      <c r="D39" s="2"/>
      <c r="E39" s="2"/>
      <c r="F39" s="2"/>
      <c r="G39" s="2"/>
      <c r="H39" s="2"/>
      <c r="I39" s="2"/>
      <c r="J39" s="2"/>
      <c r="K39" s="2"/>
      <c r="L39" s="2">
        <v>342410</v>
      </c>
      <c r="M39" s="2">
        <f t="shared" si="1"/>
        <v>342410</v>
      </c>
      <c r="N39" s="2">
        <f t="shared" si="0"/>
        <v>0</v>
      </c>
      <c r="O39" s="2"/>
      <c r="P39" s="2"/>
      <c r="Q39" s="2"/>
      <c r="R39" s="2"/>
      <c r="S39" s="2"/>
      <c r="T39" s="2"/>
      <c r="U39" s="2"/>
      <c r="V39" s="44">
        <f t="shared" si="2"/>
        <v>342410</v>
      </c>
    </row>
    <row r="40" spans="1:22" s="1" customFormat="1" ht="63">
      <c r="A40" s="43" t="s">
        <v>50</v>
      </c>
      <c r="B40" s="4" t="s">
        <v>51</v>
      </c>
      <c r="C40" s="13" t="s">
        <v>79</v>
      </c>
      <c r="D40" s="2"/>
      <c r="E40" s="2"/>
      <c r="F40" s="2"/>
      <c r="G40" s="2"/>
      <c r="H40" s="2"/>
      <c r="I40" s="2"/>
      <c r="J40" s="2"/>
      <c r="K40" s="2"/>
      <c r="L40" s="2"/>
      <c r="M40" s="2">
        <f t="shared" si="1"/>
        <v>0</v>
      </c>
      <c r="N40" s="2">
        <f>SUM(O40:U40)</f>
        <v>7590</v>
      </c>
      <c r="O40" s="2"/>
      <c r="P40" s="2"/>
      <c r="Q40" s="2"/>
      <c r="R40" s="2"/>
      <c r="S40" s="2"/>
      <c r="T40" s="2"/>
      <c r="U40" s="2">
        <v>7590</v>
      </c>
      <c r="V40" s="44">
        <f t="shared" si="2"/>
        <v>7590</v>
      </c>
    </row>
    <row r="41" spans="1:22" s="33" customFormat="1" ht="15.75">
      <c r="A41" s="66" t="s">
        <v>52</v>
      </c>
      <c r="B41" s="67"/>
      <c r="C41" s="68"/>
      <c r="D41" s="51">
        <f aca="true" t="shared" si="3" ref="D41:S41">SUM(D10:D40)</f>
        <v>810705.54</v>
      </c>
      <c r="E41" s="51">
        <f t="shared" si="3"/>
        <v>0</v>
      </c>
      <c r="F41" s="51">
        <f t="shared" si="3"/>
        <v>0</v>
      </c>
      <c r="G41" s="51">
        <f t="shared" si="3"/>
        <v>937785</v>
      </c>
      <c r="H41" s="51">
        <f t="shared" si="3"/>
        <v>0</v>
      </c>
      <c r="I41" s="51">
        <f t="shared" si="3"/>
        <v>6793184.01</v>
      </c>
      <c r="J41" s="51">
        <f t="shared" si="3"/>
        <v>765000</v>
      </c>
      <c r="K41" s="51">
        <f t="shared" si="3"/>
        <v>107592.46000000002</v>
      </c>
      <c r="L41" s="51">
        <f t="shared" si="3"/>
        <v>266410</v>
      </c>
      <c r="M41" s="51">
        <f>SUM(M10:M40)</f>
        <v>11814559.01</v>
      </c>
      <c r="N41" s="51">
        <f>SUM(N10:N40)</f>
        <v>236215</v>
      </c>
      <c r="O41" s="51">
        <f t="shared" si="3"/>
        <v>0</v>
      </c>
      <c r="P41" s="51">
        <f t="shared" si="3"/>
        <v>0</v>
      </c>
      <c r="Q41" s="51">
        <f t="shared" si="3"/>
        <v>0</v>
      </c>
      <c r="R41" s="51">
        <f t="shared" si="3"/>
        <v>0</v>
      </c>
      <c r="S41" s="51">
        <f t="shared" si="3"/>
        <v>30000</v>
      </c>
      <c r="T41" s="51"/>
      <c r="U41" s="51">
        <f>SUM(U10:U40)</f>
        <v>7590</v>
      </c>
      <c r="V41" s="52">
        <f>SUM(V10:V40)</f>
        <v>9916892.01</v>
      </c>
    </row>
    <row r="42" spans="1:22" s="33" customFormat="1" ht="15.75">
      <c r="A42" s="69" t="s">
        <v>60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1"/>
    </row>
    <row r="43" spans="1:22" s="1" customFormat="1" ht="31.5">
      <c r="A43" s="48" t="s">
        <v>32</v>
      </c>
      <c r="B43" s="10" t="s">
        <v>33</v>
      </c>
      <c r="C43" s="5" t="s">
        <v>64</v>
      </c>
      <c r="D43" s="2"/>
      <c r="E43" s="2"/>
      <c r="F43" s="2">
        <v>1486881.64</v>
      </c>
      <c r="G43" s="2"/>
      <c r="H43" s="2"/>
      <c r="I43" s="2"/>
      <c r="J43" s="2"/>
      <c r="K43" s="2"/>
      <c r="L43" s="2"/>
      <c r="M43" s="2">
        <f>SUM(D43:L43)</f>
        <v>1486881.64</v>
      </c>
      <c r="N43" s="2">
        <f>SUM(O43:U43)</f>
        <v>671462.36</v>
      </c>
      <c r="O43" s="2"/>
      <c r="P43" s="2">
        <v>671462.36</v>
      </c>
      <c r="Q43" s="2"/>
      <c r="R43" s="2"/>
      <c r="S43" s="2"/>
      <c r="T43" s="2"/>
      <c r="U43" s="2"/>
      <c r="V43" s="44">
        <f>M43+N43</f>
        <v>2158344</v>
      </c>
    </row>
    <row r="44" spans="1:22" s="1" customFormat="1" ht="47.25">
      <c r="A44" s="48" t="s">
        <v>31</v>
      </c>
      <c r="B44" s="10" t="s">
        <v>30</v>
      </c>
      <c r="C44" s="5" t="s">
        <v>53</v>
      </c>
      <c r="D44" s="2"/>
      <c r="E44" s="2"/>
      <c r="F44" s="2">
        <f>1592364-315000-22000</f>
        <v>1255364</v>
      </c>
      <c r="G44" s="2"/>
      <c r="H44" s="2"/>
      <c r="I44" s="2"/>
      <c r="J44" s="2"/>
      <c r="K44" s="2"/>
      <c r="L44" s="2"/>
      <c r="M44" s="2">
        <f aca="true" t="shared" si="4" ref="M44:M50">SUM(D44:L44)</f>
        <v>1255364</v>
      </c>
      <c r="N44" s="2">
        <f aca="true" t="shared" si="5" ref="N44:N51">SUM(O44:U44)</f>
        <v>481351.58</v>
      </c>
      <c r="O44" s="2"/>
      <c r="P44" s="2">
        <v>481351.58</v>
      </c>
      <c r="Q44" s="2"/>
      <c r="R44" s="2"/>
      <c r="S44" s="2"/>
      <c r="T44" s="2"/>
      <c r="U44" s="2"/>
      <c r="V44" s="44">
        <f aca="true" t="shared" si="6" ref="V44:V51">M44+N44</f>
        <v>1736715.58</v>
      </c>
    </row>
    <row r="45" spans="1:22" s="1" customFormat="1" ht="31.5">
      <c r="A45" s="48" t="s">
        <v>31</v>
      </c>
      <c r="B45" s="10" t="s">
        <v>30</v>
      </c>
      <c r="C45" s="5" t="s">
        <v>54</v>
      </c>
      <c r="D45" s="2"/>
      <c r="E45" s="2"/>
      <c r="F45" s="2">
        <v>315000</v>
      </c>
      <c r="G45" s="2"/>
      <c r="H45" s="2"/>
      <c r="I45" s="2"/>
      <c r="J45" s="2"/>
      <c r="K45" s="2"/>
      <c r="L45" s="2"/>
      <c r="M45" s="2">
        <f t="shared" si="4"/>
        <v>315000</v>
      </c>
      <c r="N45" s="2">
        <f t="shared" si="5"/>
        <v>0</v>
      </c>
      <c r="O45" s="29"/>
      <c r="P45" s="29"/>
      <c r="Q45" s="29"/>
      <c r="R45" s="29"/>
      <c r="S45" s="29"/>
      <c r="T45" s="29"/>
      <c r="U45" s="29"/>
      <c r="V45" s="44">
        <f t="shared" si="6"/>
        <v>315000</v>
      </c>
    </row>
    <row r="46" spans="1:22" s="1" customFormat="1" ht="31.5">
      <c r="A46" s="48" t="s">
        <v>31</v>
      </c>
      <c r="B46" s="10" t="s">
        <v>30</v>
      </c>
      <c r="C46" s="5" t="s">
        <v>65</v>
      </c>
      <c r="D46" s="2">
        <v>13000</v>
      </c>
      <c r="E46" s="2">
        <v>1000</v>
      </c>
      <c r="F46" s="2">
        <v>22000</v>
      </c>
      <c r="G46" s="2">
        <v>23700</v>
      </c>
      <c r="H46" s="2"/>
      <c r="I46" s="2"/>
      <c r="J46" s="2"/>
      <c r="K46" s="2"/>
      <c r="L46" s="2"/>
      <c r="M46" s="2">
        <f t="shared" si="4"/>
        <v>59700</v>
      </c>
      <c r="N46" s="2">
        <f t="shared" si="5"/>
        <v>0</v>
      </c>
      <c r="O46" s="2"/>
      <c r="P46" s="2"/>
      <c r="Q46" s="2"/>
      <c r="R46" s="2"/>
      <c r="S46" s="2"/>
      <c r="T46" s="2"/>
      <c r="U46" s="2"/>
      <c r="V46" s="44">
        <f t="shared" si="6"/>
        <v>59700</v>
      </c>
    </row>
    <row r="47" spans="1:22" s="1" customFormat="1" ht="38.25" customHeight="1">
      <c r="A47" s="48" t="s">
        <v>31</v>
      </c>
      <c r="B47" s="10" t="s">
        <v>30</v>
      </c>
      <c r="C47" s="16" t="s">
        <v>55</v>
      </c>
      <c r="D47" s="2"/>
      <c r="E47" s="2"/>
      <c r="F47" s="2"/>
      <c r="G47" s="2">
        <v>21000</v>
      </c>
      <c r="H47" s="2"/>
      <c r="I47" s="2"/>
      <c r="J47" s="2"/>
      <c r="K47" s="2"/>
      <c r="L47" s="2"/>
      <c r="M47" s="2">
        <f t="shared" si="4"/>
        <v>21000</v>
      </c>
      <c r="N47" s="2">
        <f t="shared" si="5"/>
        <v>0</v>
      </c>
      <c r="O47" s="29"/>
      <c r="P47" s="29"/>
      <c r="Q47" s="29"/>
      <c r="R47" s="29"/>
      <c r="S47" s="29"/>
      <c r="T47" s="29"/>
      <c r="U47" s="29"/>
      <c r="V47" s="44">
        <f t="shared" si="6"/>
        <v>21000</v>
      </c>
    </row>
    <row r="48" spans="1:22" s="1" customFormat="1" ht="31.5">
      <c r="A48" s="48" t="s">
        <v>38</v>
      </c>
      <c r="B48" s="10" t="s">
        <v>35</v>
      </c>
      <c r="C48" s="16" t="s">
        <v>55</v>
      </c>
      <c r="D48" s="2"/>
      <c r="E48" s="2"/>
      <c r="F48" s="2"/>
      <c r="G48" s="2">
        <v>15000</v>
      </c>
      <c r="H48" s="2"/>
      <c r="I48" s="2"/>
      <c r="J48" s="2"/>
      <c r="K48" s="2"/>
      <c r="L48" s="2"/>
      <c r="M48" s="2">
        <f t="shared" si="4"/>
        <v>15000</v>
      </c>
      <c r="N48" s="2">
        <f t="shared" si="5"/>
        <v>0</v>
      </c>
      <c r="O48" s="29"/>
      <c r="P48" s="29"/>
      <c r="Q48" s="29"/>
      <c r="R48" s="29"/>
      <c r="S48" s="29"/>
      <c r="T48" s="29"/>
      <c r="U48" s="29"/>
      <c r="V48" s="44">
        <f t="shared" si="6"/>
        <v>15000</v>
      </c>
    </row>
    <row r="49" spans="1:22" s="1" customFormat="1" ht="31.5">
      <c r="A49" s="48" t="s">
        <v>56</v>
      </c>
      <c r="B49" s="10" t="s">
        <v>13</v>
      </c>
      <c r="C49" s="5" t="s">
        <v>57</v>
      </c>
      <c r="D49" s="2"/>
      <c r="E49" s="2"/>
      <c r="F49" s="2"/>
      <c r="G49" s="2">
        <v>10000</v>
      </c>
      <c r="H49" s="2"/>
      <c r="I49" s="2"/>
      <c r="J49" s="2">
        <v>10000</v>
      </c>
      <c r="K49" s="2"/>
      <c r="L49" s="2"/>
      <c r="M49" s="2">
        <f t="shared" si="4"/>
        <v>20000</v>
      </c>
      <c r="N49" s="2">
        <f t="shared" si="5"/>
        <v>0</v>
      </c>
      <c r="O49" s="2"/>
      <c r="P49" s="2"/>
      <c r="Q49" s="2"/>
      <c r="R49" s="2"/>
      <c r="S49" s="2"/>
      <c r="T49" s="2"/>
      <c r="U49" s="2"/>
      <c r="V49" s="44">
        <f t="shared" si="6"/>
        <v>20000</v>
      </c>
    </row>
    <row r="50" spans="1:22" s="1" customFormat="1" ht="47.25">
      <c r="A50" s="48" t="s">
        <v>36</v>
      </c>
      <c r="B50" s="10" t="s">
        <v>37</v>
      </c>
      <c r="C50" s="5" t="s">
        <v>100</v>
      </c>
      <c r="D50" s="2"/>
      <c r="E50" s="2"/>
      <c r="F50" s="2"/>
      <c r="G50" s="2"/>
      <c r="H50" s="2"/>
      <c r="I50" s="2"/>
      <c r="J50" s="2">
        <f>6*1810</f>
        <v>10860</v>
      </c>
      <c r="K50" s="2"/>
      <c r="L50" s="2"/>
      <c r="M50" s="2">
        <f t="shared" si="4"/>
        <v>10860</v>
      </c>
      <c r="N50" s="2">
        <f t="shared" si="5"/>
        <v>0</v>
      </c>
      <c r="O50" s="29"/>
      <c r="P50" s="29"/>
      <c r="Q50" s="29"/>
      <c r="R50" s="29"/>
      <c r="S50" s="29"/>
      <c r="T50" s="29"/>
      <c r="U50" s="29"/>
      <c r="V50" s="44">
        <f t="shared" si="6"/>
        <v>10860</v>
      </c>
    </row>
    <row r="51" spans="1:22" s="1" customFormat="1" ht="31.5">
      <c r="A51" s="48" t="s">
        <v>36</v>
      </c>
      <c r="B51" s="10" t="s">
        <v>37</v>
      </c>
      <c r="C51" s="4" t="s">
        <v>58</v>
      </c>
      <c r="D51" s="2"/>
      <c r="E51" s="2"/>
      <c r="F51" s="2"/>
      <c r="G51" s="2"/>
      <c r="H51" s="2"/>
      <c r="I51" s="2"/>
      <c r="J51" s="2">
        <v>89200</v>
      </c>
      <c r="K51" s="2"/>
      <c r="L51" s="2"/>
      <c r="M51" s="2">
        <f>SUM(D51:L51)</f>
        <v>89200</v>
      </c>
      <c r="N51" s="2">
        <f t="shared" si="5"/>
        <v>0</v>
      </c>
      <c r="O51" s="2"/>
      <c r="P51" s="2"/>
      <c r="Q51" s="2"/>
      <c r="R51" s="2"/>
      <c r="S51" s="2"/>
      <c r="T51" s="2"/>
      <c r="U51" s="2"/>
      <c r="V51" s="44">
        <f t="shared" si="6"/>
        <v>89200</v>
      </c>
    </row>
    <row r="52" spans="1:22" s="33" customFormat="1" ht="15.75">
      <c r="A52" s="66" t="s">
        <v>52</v>
      </c>
      <c r="B52" s="67"/>
      <c r="C52" s="68"/>
      <c r="D52" s="51">
        <f aca="true" t="shared" si="7" ref="D52:L52">SUM(D43:D51)</f>
        <v>13000</v>
      </c>
      <c r="E52" s="51">
        <f t="shared" si="7"/>
        <v>1000</v>
      </c>
      <c r="F52" s="51">
        <f t="shared" si="7"/>
        <v>3079245.6399999997</v>
      </c>
      <c r="G52" s="51">
        <f t="shared" si="7"/>
        <v>69700</v>
      </c>
      <c r="H52" s="51">
        <f t="shared" si="7"/>
        <v>0</v>
      </c>
      <c r="I52" s="51">
        <f t="shared" si="7"/>
        <v>0</v>
      </c>
      <c r="J52" s="51">
        <f t="shared" si="7"/>
        <v>110060</v>
      </c>
      <c r="K52" s="51">
        <f t="shared" si="7"/>
        <v>0</v>
      </c>
      <c r="L52" s="51">
        <f t="shared" si="7"/>
        <v>0</v>
      </c>
      <c r="M52" s="51">
        <f>SUM(M43:M51)</f>
        <v>3273005.6399999997</v>
      </c>
      <c r="N52" s="51">
        <f>SUM(N43:N51)</f>
        <v>1152813.94</v>
      </c>
      <c r="O52" s="51">
        <f aca="true" t="shared" si="8" ref="O52:V52">SUM(O43:O51)</f>
        <v>0</v>
      </c>
      <c r="P52" s="51">
        <f t="shared" si="8"/>
        <v>1152813.94</v>
      </c>
      <c r="Q52" s="51">
        <f t="shared" si="8"/>
        <v>0</v>
      </c>
      <c r="R52" s="51">
        <f t="shared" si="8"/>
        <v>0</v>
      </c>
      <c r="S52" s="51">
        <f t="shared" si="8"/>
        <v>0</v>
      </c>
      <c r="T52" s="51">
        <f t="shared" si="8"/>
        <v>0</v>
      </c>
      <c r="U52" s="51">
        <f t="shared" si="8"/>
        <v>0</v>
      </c>
      <c r="V52" s="51">
        <f t="shared" si="8"/>
        <v>4425819.58</v>
      </c>
    </row>
    <row r="53" spans="1:22" s="33" customFormat="1" ht="15.75">
      <c r="A53" s="69" t="s">
        <v>59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1"/>
    </row>
    <row r="54" spans="1:22" s="1" customFormat="1" ht="47.25">
      <c r="A54" s="43" t="s">
        <v>103</v>
      </c>
      <c r="B54" s="4" t="s">
        <v>104</v>
      </c>
      <c r="C54" s="4" t="s">
        <v>71</v>
      </c>
      <c r="D54" s="2">
        <v>58051</v>
      </c>
      <c r="E54" s="2"/>
      <c r="F54" s="2"/>
      <c r="G54" s="2">
        <v>11250</v>
      </c>
      <c r="H54" s="2"/>
      <c r="I54" s="2"/>
      <c r="J54" s="2"/>
      <c r="K54" s="2"/>
      <c r="L54" s="2"/>
      <c r="M54" s="2">
        <f>SUM(D54:L54)</f>
        <v>69301</v>
      </c>
      <c r="N54" s="2">
        <f>SUM(O54:U54)</f>
        <v>54193</v>
      </c>
      <c r="O54" s="2"/>
      <c r="P54" s="2"/>
      <c r="Q54" s="2"/>
      <c r="R54" s="2"/>
      <c r="S54" s="2"/>
      <c r="T54" s="2">
        <v>54193</v>
      </c>
      <c r="U54" s="2"/>
      <c r="V54" s="44">
        <f>M54+N54</f>
        <v>123494</v>
      </c>
    </row>
    <row r="55" spans="1:22" s="1" customFormat="1" ht="47.25">
      <c r="A55" s="43" t="s">
        <v>105</v>
      </c>
      <c r="B55" s="4" t="s">
        <v>106</v>
      </c>
      <c r="C55" s="4" t="s">
        <v>71</v>
      </c>
      <c r="D55" s="2"/>
      <c r="E55" s="2"/>
      <c r="F55" s="2"/>
      <c r="G55" s="2"/>
      <c r="H55" s="2"/>
      <c r="I55" s="2"/>
      <c r="J55" s="2"/>
      <c r="K55" s="2"/>
      <c r="L55" s="2"/>
      <c r="M55" s="2">
        <f>SUM(D55:L55)</f>
        <v>0</v>
      </c>
      <c r="N55" s="2">
        <f>SUM(O55:U55)</f>
        <v>98258</v>
      </c>
      <c r="O55" s="2"/>
      <c r="P55" s="2"/>
      <c r="Q55" s="2"/>
      <c r="R55" s="2"/>
      <c r="S55" s="2"/>
      <c r="T55" s="2">
        <v>98258</v>
      </c>
      <c r="U55" s="2"/>
      <c r="V55" s="44">
        <f>M55+N55</f>
        <v>98258</v>
      </c>
    </row>
    <row r="56" spans="1:22" s="1" customFormat="1" ht="24" customHeight="1">
      <c r="A56" s="48">
        <v>1014082</v>
      </c>
      <c r="B56" s="10">
        <v>4082</v>
      </c>
      <c r="C56" s="4" t="s">
        <v>61</v>
      </c>
      <c r="D56" s="2">
        <v>259820</v>
      </c>
      <c r="E56" s="2"/>
      <c r="F56" s="2"/>
      <c r="G56" s="2">
        <v>400000</v>
      </c>
      <c r="H56" s="2"/>
      <c r="I56" s="2"/>
      <c r="J56" s="2"/>
      <c r="K56" s="2"/>
      <c r="L56" s="2"/>
      <c r="M56" s="2">
        <f>SUM(D56:L56)</f>
        <v>659820</v>
      </c>
      <c r="N56" s="2">
        <f>SUM(O56:U56)</f>
        <v>0</v>
      </c>
      <c r="O56" s="2"/>
      <c r="P56" s="2"/>
      <c r="Q56" s="2"/>
      <c r="R56" s="2"/>
      <c r="S56" s="2"/>
      <c r="T56" s="2"/>
      <c r="U56" s="2"/>
      <c r="V56" s="44">
        <f>M56+N56</f>
        <v>659820</v>
      </c>
    </row>
    <row r="57" spans="1:23" s="1" customFormat="1" ht="31.5">
      <c r="A57" s="48">
        <v>1014082</v>
      </c>
      <c r="B57" s="10">
        <v>4082</v>
      </c>
      <c r="C57" s="4" t="s">
        <v>101</v>
      </c>
      <c r="D57" s="2">
        <f>75000+5000+39100-5000</f>
        <v>114100</v>
      </c>
      <c r="E57" s="2"/>
      <c r="F57" s="2"/>
      <c r="G57" s="2">
        <f>75000+5000-39100-5000</f>
        <v>35900</v>
      </c>
      <c r="H57" s="2"/>
      <c r="I57" s="2"/>
      <c r="J57" s="2"/>
      <c r="K57" s="2"/>
      <c r="L57" s="2"/>
      <c r="M57" s="2">
        <f>SUM(D57:L57)</f>
        <v>150000</v>
      </c>
      <c r="N57" s="2">
        <f>SUM(O57:U57)</f>
        <v>0</v>
      </c>
      <c r="O57" s="2"/>
      <c r="P57" s="2"/>
      <c r="Q57" s="2"/>
      <c r="R57" s="2"/>
      <c r="S57" s="2"/>
      <c r="T57" s="2"/>
      <c r="U57" s="2"/>
      <c r="V57" s="44">
        <f>M57+N57</f>
        <v>150000</v>
      </c>
      <c r="W57" s="12"/>
    </row>
    <row r="58" spans="1:22" s="33" customFormat="1" ht="15.75">
      <c r="A58" s="72" t="s">
        <v>52</v>
      </c>
      <c r="B58" s="73"/>
      <c r="C58" s="73"/>
      <c r="D58" s="51">
        <f>SUM(D56:D57)</f>
        <v>373920</v>
      </c>
      <c r="E58" s="51">
        <f aca="true" t="shared" si="9" ref="E58:L58">SUM(E56:E57)</f>
        <v>0</v>
      </c>
      <c r="F58" s="51">
        <f t="shared" si="9"/>
        <v>0</v>
      </c>
      <c r="G58" s="51">
        <f t="shared" si="9"/>
        <v>435900</v>
      </c>
      <c r="H58" s="51">
        <f t="shared" si="9"/>
        <v>0</v>
      </c>
      <c r="I58" s="51">
        <f t="shared" si="9"/>
        <v>0</v>
      </c>
      <c r="J58" s="51">
        <f t="shared" si="9"/>
        <v>0</v>
      </c>
      <c r="K58" s="51">
        <f t="shared" si="9"/>
        <v>0</v>
      </c>
      <c r="L58" s="51">
        <f t="shared" si="9"/>
        <v>0</v>
      </c>
      <c r="M58" s="51">
        <f>SUM(M54:M57)</f>
        <v>879121</v>
      </c>
      <c r="N58" s="51">
        <f>SUM(N54:N57)</f>
        <v>152451</v>
      </c>
      <c r="O58" s="51">
        <f aca="true" t="shared" si="10" ref="O58:V58">SUM(O54:O57)</f>
        <v>0</v>
      </c>
      <c r="P58" s="51">
        <f t="shared" si="10"/>
        <v>0</v>
      </c>
      <c r="Q58" s="51">
        <f t="shared" si="10"/>
        <v>0</v>
      </c>
      <c r="R58" s="51">
        <f t="shared" si="10"/>
        <v>0</v>
      </c>
      <c r="S58" s="51">
        <f t="shared" si="10"/>
        <v>0</v>
      </c>
      <c r="T58" s="51">
        <f t="shared" si="10"/>
        <v>152451</v>
      </c>
      <c r="U58" s="51">
        <f t="shared" si="10"/>
        <v>0</v>
      </c>
      <c r="V58" s="51">
        <f t="shared" si="10"/>
        <v>1031572</v>
      </c>
    </row>
    <row r="59" spans="1:22" s="33" customFormat="1" ht="16.5" thickBot="1">
      <c r="A59" s="60" t="s">
        <v>62</v>
      </c>
      <c r="B59" s="61"/>
      <c r="C59" s="62"/>
      <c r="D59" s="49">
        <f>D41+D52+D58</f>
        <v>1197625.54</v>
      </c>
      <c r="E59" s="49">
        <f aca="true" t="shared" si="11" ref="E59:L59">E41+E52+E58</f>
        <v>1000</v>
      </c>
      <c r="F59" s="49">
        <f t="shared" si="11"/>
        <v>3079245.6399999997</v>
      </c>
      <c r="G59" s="49">
        <f t="shared" si="11"/>
        <v>1443385</v>
      </c>
      <c r="H59" s="49">
        <f t="shared" si="11"/>
        <v>0</v>
      </c>
      <c r="I59" s="49">
        <f t="shared" si="11"/>
        <v>6793184.01</v>
      </c>
      <c r="J59" s="49">
        <f t="shared" si="11"/>
        <v>875060</v>
      </c>
      <c r="K59" s="49">
        <f t="shared" si="11"/>
        <v>107592.46000000002</v>
      </c>
      <c r="L59" s="49">
        <f t="shared" si="11"/>
        <v>266410</v>
      </c>
      <c r="M59" s="49">
        <f>M41+M52+M58</f>
        <v>15966685.649999999</v>
      </c>
      <c r="N59" s="49">
        <f aca="true" t="shared" si="12" ref="N59:V59">N41+N52+N58</f>
        <v>1541479.94</v>
      </c>
      <c r="O59" s="49">
        <f t="shared" si="12"/>
        <v>0</v>
      </c>
      <c r="P59" s="49">
        <f t="shared" si="12"/>
        <v>1152813.94</v>
      </c>
      <c r="Q59" s="49">
        <f t="shared" si="12"/>
        <v>0</v>
      </c>
      <c r="R59" s="49">
        <f t="shared" si="12"/>
        <v>0</v>
      </c>
      <c r="S59" s="49">
        <f t="shared" si="12"/>
        <v>30000</v>
      </c>
      <c r="T59" s="49">
        <f t="shared" si="12"/>
        <v>152451</v>
      </c>
      <c r="U59" s="49">
        <f t="shared" si="12"/>
        <v>7590</v>
      </c>
      <c r="V59" s="49">
        <f t="shared" si="12"/>
        <v>15374283.59</v>
      </c>
    </row>
    <row r="60" spans="1:22" s="1" customFormat="1" ht="15.75">
      <c r="A60" s="11"/>
      <c r="B60" s="11"/>
      <c r="C60" s="6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5"/>
      <c r="O60" s="35"/>
      <c r="P60" s="35"/>
      <c r="Q60" s="35"/>
      <c r="R60" s="35"/>
      <c r="S60" s="35"/>
      <c r="T60" s="35"/>
      <c r="U60" s="35"/>
      <c r="V60" s="35"/>
    </row>
    <row r="61" spans="2:22" s="36" customFormat="1" ht="15">
      <c r="B61" s="37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40"/>
      <c r="O61" s="40"/>
      <c r="P61" s="40"/>
      <c r="Q61" s="40"/>
      <c r="R61" s="40"/>
      <c r="S61" s="40"/>
      <c r="T61" s="40"/>
      <c r="U61" s="40"/>
      <c r="V61" s="40"/>
    </row>
    <row r="62" spans="1:22" s="1" customFormat="1" ht="15.75">
      <c r="A62" s="74"/>
      <c r="B62" s="74" t="s">
        <v>112</v>
      </c>
      <c r="C62" s="75"/>
      <c r="D62" s="74" t="s">
        <v>113</v>
      </c>
      <c r="E62" s="74"/>
      <c r="F62" s="34"/>
      <c r="G62" s="34"/>
      <c r="H62" s="34"/>
      <c r="I62" s="34"/>
      <c r="J62" s="34"/>
      <c r="K62" s="34"/>
      <c r="L62" s="34"/>
      <c r="M62" s="74" t="s">
        <v>113</v>
      </c>
      <c r="O62" s="35"/>
      <c r="P62" s="35"/>
      <c r="Q62" s="35"/>
      <c r="R62" s="35"/>
      <c r="S62" s="35"/>
      <c r="T62" s="35"/>
      <c r="U62" s="35"/>
      <c r="V62" s="35"/>
    </row>
    <row r="63" spans="1:23" s="1" customFormat="1" ht="15.75">
      <c r="A63" s="11"/>
      <c r="B63" s="11"/>
      <c r="C63" s="6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5"/>
      <c r="O63" s="35"/>
      <c r="P63" s="35"/>
      <c r="Q63" s="35"/>
      <c r="R63" s="35"/>
      <c r="S63" s="35"/>
      <c r="T63" s="35"/>
      <c r="U63" s="35"/>
      <c r="V63" s="35"/>
      <c r="W63" s="35"/>
    </row>
    <row r="64" spans="1:22" s="1" customFormat="1" ht="15.75">
      <c r="A64" s="11"/>
      <c r="B64" s="11"/>
      <c r="C64" s="6"/>
      <c r="D64" s="34"/>
      <c r="E64" s="34"/>
      <c r="F64" s="34"/>
      <c r="G64" s="34"/>
      <c r="H64" s="34"/>
      <c r="I64" s="34"/>
      <c r="J64" s="34"/>
      <c r="K64" s="34"/>
      <c r="L64" s="34"/>
      <c r="M64" s="35"/>
      <c r="N64" s="35"/>
      <c r="O64" s="35"/>
      <c r="P64" s="35"/>
      <c r="Q64" s="35"/>
      <c r="R64" s="35"/>
      <c r="S64" s="35"/>
      <c r="T64" s="35"/>
      <c r="U64" s="35"/>
      <c r="V64" s="35"/>
    </row>
    <row r="65" spans="1:22" s="1" customFormat="1" ht="15.75">
      <c r="A65" s="11"/>
      <c r="B65" s="11"/>
      <c r="C65" s="6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5"/>
      <c r="O65" s="35"/>
      <c r="P65" s="35"/>
      <c r="Q65" s="35"/>
      <c r="R65" s="35"/>
      <c r="S65" s="35"/>
      <c r="T65" s="35"/>
      <c r="U65" s="35"/>
      <c r="V65" s="35"/>
    </row>
  </sheetData>
  <sheetProtection/>
  <autoFilter ref="A9:W59"/>
  <mergeCells count="13">
    <mergeCell ref="A52:C52"/>
    <mergeCell ref="A53:V53"/>
    <mergeCell ref="A58:C58"/>
    <mergeCell ref="D1:V1"/>
    <mergeCell ref="A5:V5"/>
    <mergeCell ref="D7:K7"/>
    <mergeCell ref="O7:U7"/>
    <mergeCell ref="M2:V2"/>
    <mergeCell ref="A59:C59"/>
    <mergeCell ref="M3:V3"/>
    <mergeCell ref="A8:V8"/>
    <mergeCell ref="A41:C41"/>
    <mergeCell ref="A42:V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Пользователь</cp:lastModifiedBy>
  <cp:lastPrinted>2020-01-20T06:25:19Z</cp:lastPrinted>
  <dcterms:created xsi:type="dcterms:W3CDTF">2009-01-23T08:41:15Z</dcterms:created>
  <dcterms:modified xsi:type="dcterms:W3CDTF">2020-02-28T12:16:14Z</dcterms:modified>
  <cp:category/>
  <cp:version/>
  <cp:contentType/>
  <cp:contentStatus/>
</cp:coreProperties>
</file>