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490" windowHeight="8655" activeTab="3"/>
  </bookViews>
  <sheets>
    <sheet name="Додаток 1" sheetId="1" r:id="rId1"/>
    <sheet name="Додаток 2" sheetId="2" r:id="rId2"/>
    <sheet name="Додаток 3 " sheetId="3" r:id="rId3"/>
    <sheet name="Додаток 3.1" sheetId="4" r:id="rId4"/>
  </sheets>
  <definedNames>
    <definedName name="Z_7527418A_A66E_4095_9C86_7BCA8FE73660_.wvu.PrintArea" localSheetId="0" hidden="1">'Додаток 1'!$A$1:$E$30</definedName>
    <definedName name="Z_7527418A_A66E_4095_9C86_7BCA8FE73660_.wvu.PrintArea" localSheetId="1" hidden="1">'Додаток 2'!$A$1:$E$26</definedName>
    <definedName name="Z_7527418A_A66E_4095_9C86_7BCA8FE73660_.wvu.PrintArea" localSheetId="2" hidden="1">'Додаток 3 '!$A$1:$H$19</definedName>
    <definedName name="Z_7527418A_A66E_4095_9C86_7BCA8FE73660_.wvu.PrintTitles" localSheetId="2" hidden="1">'Додаток 3 '!$5:$5</definedName>
    <definedName name="Z_FDB12678_13E7_4737_AE1F_A133BBBA8508_.wvu.PrintArea" localSheetId="0" hidden="1">'Додаток 1'!$A$1:$E$30</definedName>
    <definedName name="Z_FDB12678_13E7_4737_AE1F_A133BBBA8508_.wvu.PrintArea" localSheetId="1" hidden="1">'Додаток 2'!$A$1:$E$26</definedName>
    <definedName name="Z_FDB12678_13E7_4737_AE1F_A133BBBA8508_.wvu.PrintArea" localSheetId="2" hidden="1">'Додаток 3 '!$A$1:$H$19</definedName>
    <definedName name="Z_FDB12678_13E7_4737_AE1F_A133BBBA8508_.wvu.PrintTitles" localSheetId="2" hidden="1">'Додаток 3 '!$5:$5</definedName>
    <definedName name="_xlnm.Print_Titles" localSheetId="2">'Додаток 3 '!$5:$5</definedName>
    <definedName name="_xlnm.Print_Titles" localSheetId="3">'Додаток 3.1'!$5:$5</definedName>
    <definedName name="_xlnm.Print_Area" localSheetId="0">'Додаток 1'!$A$1:$E$30</definedName>
    <definedName name="_xlnm.Print_Area" localSheetId="1">'Додаток 2'!$A$1:$E$26</definedName>
    <definedName name="_xlnm.Print_Area" localSheetId="2">'Додаток 3 '!$A$1:$H$19</definedName>
    <definedName name="_xlnm.Print_Area" localSheetId="3">'Додаток 3.1'!$A$1:$F$18</definedName>
  </definedNames>
  <calcPr fullCalcOnLoad="1"/>
</workbook>
</file>

<file path=xl/sharedStrings.xml><?xml version="1.0" encoding="utf-8"?>
<sst xmlns="http://schemas.openxmlformats.org/spreadsheetml/2006/main" count="132" uniqueCount="80">
  <si>
    <t>Показник</t>
  </si>
  <si>
    <r>
      <t>2019 рік</t>
    </r>
    <r>
      <rPr>
        <sz val="14"/>
        <rFont val="Arial Cyr"/>
        <family val="0"/>
      </rPr>
      <t>¹</t>
    </r>
  </si>
  <si>
    <r>
      <t>2020 рік</t>
    </r>
    <r>
      <rPr>
        <sz val="14"/>
        <rFont val="Arial Cyr"/>
        <family val="0"/>
      </rPr>
      <t>²</t>
    </r>
  </si>
  <si>
    <r>
      <t>2021 рік</t>
    </r>
    <r>
      <rPr>
        <sz val="14"/>
        <rFont val="Arial Cyr"/>
        <family val="0"/>
      </rPr>
      <t>³</t>
    </r>
  </si>
  <si>
    <r>
      <t>2022 рік</t>
    </r>
    <r>
      <rPr>
        <sz val="14"/>
        <rFont val="Arial Cyr"/>
        <family val="0"/>
      </rPr>
      <t>³</t>
    </r>
  </si>
  <si>
    <t>грн.</t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</si>
  <si>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</si>
  <si>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</si>
  <si>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</si>
  <si>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</si>
  <si>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</si>
  <si>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з бюджету</t>
  </si>
  <si>
    <t>Спеціальний фонд</t>
  </si>
  <si>
    <t>Разом</t>
  </si>
  <si>
    <t>Додаток 1</t>
  </si>
  <si>
    <t>¹- показники, визначені в рішенні про місцевий бюджет на 2019 рік, з врахуванням внесених змін до нього</t>
  </si>
  <si>
    <t>²- показники, визначені в проекті рішення про місцевий бюджет на 2020 рік</t>
  </si>
  <si>
    <t>³- індикативні прогнозні показники місцевого бюджету на 2021-2022 роки</t>
  </si>
  <si>
    <t>Додаток 2</t>
  </si>
  <si>
    <t>Загальний обсяг доходів, усього у тому числі:</t>
  </si>
  <si>
    <t>податкові надходження, усього з них:</t>
  </si>
  <si>
    <t>міжбюджетні трансферти, усього з них:</t>
  </si>
  <si>
    <t>неподаткові надходження, усього з них:</t>
  </si>
  <si>
    <t>інші доходи</t>
  </si>
  <si>
    <t>Додаток 3</t>
  </si>
  <si>
    <t>Код відомчої класифікації</t>
  </si>
  <si>
    <t>Х</t>
  </si>
  <si>
    <t>Усього</t>
  </si>
  <si>
    <t>РАЗОМ</t>
  </si>
  <si>
    <t>0100000</t>
  </si>
  <si>
    <t>0600000</t>
  </si>
  <si>
    <t>1000000</t>
  </si>
  <si>
    <t>3700000</t>
  </si>
  <si>
    <t>базова дотація</t>
  </si>
  <si>
    <t>субвенції</t>
  </si>
  <si>
    <t>власні надходження бюджетних установ</t>
  </si>
  <si>
    <t>податок та збір на доходи фізичних осіб</t>
  </si>
  <si>
    <t>всього надходжень (без трансфертів)</t>
  </si>
  <si>
    <t>Фінансування (дефіцит "-"/ профіцит"+")</t>
  </si>
  <si>
    <r>
      <t>2019 рік</t>
    </r>
    <r>
      <rPr>
        <sz val="16"/>
        <rFont val="Arial Cyr"/>
        <family val="0"/>
      </rPr>
      <t>¹</t>
    </r>
  </si>
  <si>
    <r>
      <t>2020 рік</t>
    </r>
    <r>
      <rPr>
        <sz val="16"/>
        <rFont val="Arial Cyr"/>
        <family val="0"/>
      </rPr>
      <t>²</t>
    </r>
  </si>
  <si>
    <r>
      <t>2021 рік</t>
    </r>
    <r>
      <rPr>
        <sz val="16"/>
        <rFont val="Arial Cyr"/>
        <family val="0"/>
      </rPr>
      <t>³</t>
    </r>
  </si>
  <si>
    <r>
      <t>2022 рік</t>
    </r>
    <r>
      <rPr>
        <sz val="16"/>
        <rFont val="Arial Cyr"/>
        <family val="0"/>
      </rPr>
      <t>³</t>
    </r>
  </si>
  <si>
    <t>2020 рік²</t>
  </si>
  <si>
    <t>2021 рік³</t>
  </si>
  <si>
    <t>2022 рік³</t>
  </si>
  <si>
    <t>Додаток 3.1</t>
  </si>
  <si>
    <t>дотації</t>
  </si>
  <si>
    <t>Найменування головного розпорядника коштів районного бюджету</t>
  </si>
  <si>
    <t>Основні показники міського бюджету на 2019-2022 роки</t>
  </si>
  <si>
    <t>Доходи міського бюджету на 2019-2022 роки (загальний та спеціальний фонди)</t>
  </si>
  <si>
    <t>0100</t>
  </si>
  <si>
    <t>1000</t>
  </si>
  <si>
    <t>3000</t>
  </si>
  <si>
    <t>4000</t>
  </si>
  <si>
    <t>5000</t>
  </si>
  <si>
    <t>6000</t>
  </si>
  <si>
    <t>7000</t>
  </si>
  <si>
    <t>8000</t>
  </si>
  <si>
    <t>9000</t>
  </si>
  <si>
    <t>Освіта</t>
  </si>
  <si>
    <t>Інша діяльність</t>
  </si>
  <si>
    <t>Державне управління</t>
  </si>
  <si>
    <t>Соціальний захист та соціальне забезпечення</t>
  </si>
  <si>
    <t>Культура i мистецтво</t>
  </si>
  <si>
    <t>Фізична культура i спорт</t>
  </si>
  <si>
    <t>Житлово-комунальне господарство</t>
  </si>
  <si>
    <t>Економічна діяльність</t>
  </si>
  <si>
    <t>Міжбюджетні трансферти</t>
  </si>
  <si>
    <t>Менська міська рада</t>
  </si>
  <si>
    <t>Відділ освіти Менської міської ради</t>
  </si>
  <si>
    <t>Відділ культури Менської міської ради</t>
  </si>
  <si>
    <t>Фінансове управління Менської міської ради</t>
  </si>
  <si>
    <t>2019 рік²</t>
  </si>
  <si>
    <t>ЗФ</t>
  </si>
  <si>
    <t>СФ</t>
  </si>
  <si>
    <t>Всього</t>
  </si>
  <si>
    <t xml:space="preserve">Видатки міського бюджету за функціональною ознакоюю на 2019-2022 роки </t>
  </si>
  <si>
    <t>Видатки головних розпорядників коштів міського бюджету на 2019-2022 роки</t>
  </si>
  <si>
    <t>інші трансферти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</si>
</sst>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₴_-;\-* #,##0\ _₴_-;_-* &quot;-&quot;\ _₴_-;_-@_-"/>
    <numFmt numFmtId="175" formatCode="_-* #,##0.00\ _₴_-;\-* #,##0.00\ _₴_-;_-* &quot;-&quot;??\ _₴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  <numFmt numFmtId="185" formatCode="#,##0.0"/>
    <numFmt numFmtId="186" formatCode="0.0%"/>
    <numFmt numFmtId="187" formatCode="#0.00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48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49" fillId="0" borderId="10" xfId="53" applyNumberFormat="1" applyFont="1" applyBorder="1">
      <alignment/>
      <protection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1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PageLayoutView="0" workbookViewId="0" topLeftCell="A19">
      <selection activeCell="A1" sqref="A1:E30"/>
    </sheetView>
  </sheetViews>
  <sheetFormatPr defaultColWidth="9.00390625" defaultRowHeight="12.75"/>
  <cols>
    <col min="1" max="1" width="61.25390625" style="1" customWidth="1"/>
    <col min="2" max="2" width="27.00390625" style="1" customWidth="1"/>
    <col min="3" max="3" width="24.75390625" style="1" customWidth="1"/>
    <col min="4" max="4" width="28.25390625" style="1" customWidth="1"/>
    <col min="5" max="5" width="25.00390625" style="1" customWidth="1"/>
    <col min="6" max="16384" width="9.125" style="1" customWidth="1"/>
  </cols>
  <sheetData>
    <row r="1" spans="4:5" ht="18.75">
      <c r="D1" s="30" t="s">
        <v>14</v>
      </c>
      <c r="E1" s="30"/>
    </row>
    <row r="2" ht="4.5" customHeight="1"/>
    <row r="3" spans="1:5" ht="20.25">
      <c r="A3" s="33" t="s">
        <v>49</v>
      </c>
      <c r="B3" s="33"/>
      <c r="C3" s="33"/>
      <c r="D3" s="33"/>
      <c r="E3" s="33"/>
    </row>
    <row r="4" ht="18.75">
      <c r="E4" s="2" t="s">
        <v>5</v>
      </c>
    </row>
    <row r="5" spans="1:5" ht="18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8.75">
      <c r="A6" s="34" t="s">
        <v>6</v>
      </c>
      <c r="B6" s="34"/>
      <c r="C6" s="34"/>
      <c r="D6" s="34"/>
      <c r="E6" s="34"/>
    </row>
    <row r="7" spans="1:5" ht="21.75" customHeight="1">
      <c r="A7" s="14" t="s">
        <v>7</v>
      </c>
      <c r="B7" s="28">
        <v>185247272.49</v>
      </c>
      <c r="C7" s="28">
        <v>160480300</v>
      </c>
      <c r="D7" s="28">
        <v>163951400</v>
      </c>
      <c r="E7" s="28">
        <v>173713600</v>
      </c>
    </row>
    <row r="8" spans="1:5" ht="21.75" customHeight="1">
      <c r="A8" s="14" t="s">
        <v>8</v>
      </c>
      <c r="B8" s="28">
        <v>172421225.92</v>
      </c>
      <c r="C8" s="28">
        <v>160141500</v>
      </c>
      <c r="D8" s="28">
        <f>D7-D9</f>
        <v>163702900</v>
      </c>
      <c r="E8" s="28">
        <f>E7-E9</f>
        <v>173465100</v>
      </c>
    </row>
    <row r="9" spans="1:5" ht="21.75" customHeight="1">
      <c r="A9" s="14" t="s">
        <v>9</v>
      </c>
      <c r="B9" s="28">
        <f>SUM(B10:B11)</f>
        <v>342410</v>
      </c>
      <c r="C9" s="28">
        <f>SUM(C10:C11)</f>
        <v>248500</v>
      </c>
      <c r="D9" s="28">
        <f>SUM(D10:D11)</f>
        <v>248500</v>
      </c>
      <c r="E9" s="28">
        <f>SUM(E10:E11)</f>
        <v>248500</v>
      </c>
    </row>
    <row r="10" spans="1:5" ht="21.75" customHeight="1">
      <c r="A10" s="19" t="s">
        <v>10</v>
      </c>
      <c r="B10" s="28">
        <v>342410</v>
      </c>
      <c r="C10" s="28">
        <v>248500</v>
      </c>
      <c r="D10" s="28">
        <v>248500</v>
      </c>
      <c r="E10" s="28">
        <v>248500</v>
      </c>
    </row>
    <row r="11" spans="1:5" ht="21.75" customHeight="1">
      <c r="A11" s="19" t="s">
        <v>11</v>
      </c>
      <c r="B11" s="28"/>
      <c r="C11" s="28"/>
      <c r="D11" s="28"/>
      <c r="E11" s="28"/>
    </row>
    <row r="12" spans="1:5" ht="21.75" customHeight="1">
      <c r="A12" s="14" t="s">
        <v>38</v>
      </c>
      <c r="B12" s="28">
        <f>B7-B8-B9</f>
        <v>12483636.570000023</v>
      </c>
      <c r="C12" s="28">
        <f>C7-C8-C9</f>
        <v>90300</v>
      </c>
      <c r="D12" s="28">
        <f>D7-D8-D9</f>
        <v>0</v>
      </c>
      <c r="E12" s="28">
        <f>E7-E8-E9</f>
        <v>0</v>
      </c>
    </row>
    <row r="13" spans="1:5" ht="18.75">
      <c r="A13" s="35" t="s">
        <v>12</v>
      </c>
      <c r="B13" s="35"/>
      <c r="C13" s="35"/>
      <c r="D13" s="35"/>
      <c r="E13" s="35"/>
    </row>
    <row r="14" spans="1:5" ht="21.75" customHeight="1">
      <c r="A14" s="14" t="s">
        <v>7</v>
      </c>
      <c r="B14" s="28">
        <v>7020558</v>
      </c>
      <c r="C14" s="28">
        <v>6305200</v>
      </c>
      <c r="D14" s="28">
        <v>6305200</v>
      </c>
      <c r="E14" s="28">
        <v>6305200</v>
      </c>
    </row>
    <row r="15" spans="1:5" ht="21.75" customHeight="1">
      <c r="A15" s="14" t="s">
        <v>8</v>
      </c>
      <c r="B15" s="28">
        <v>28193541.83</v>
      </c>
      <c r="C15" s="28">
        <v>6395500</v>
      </c>
      <c r="D15" s="28">
        <f>D14</f>
        <v>6305200</v>
      </c>
      <c r="E15" s="28">
        <f>E14</f>
        <v>6305200</v>
      </c>
    </row>
    <row r="16" spans="1:5" ht="21.75" customHeight="1">
      <c r="A16" s="14" t="s">
        <v>9</v>
      </c>
      <c r="B16" s="28">
        <f>SUM(B17:B18)</f>
        <v>0</v>
      </c>
      <c r="C16" s="28">
        <f>SUM(C17:C18)</f>
        <v>0</v>
      </c>
      <c r="D16" s="28">
        <f>SUM(D17:D18)</f>
        <v>0</v>
      </c>
      <c r="E16" s="28">
        <f>SUM(E17:E18)</f>
        <v>0</v>
      </c>
    </row>
    <row r="17" spans="1:5" ht="21.75" customHeight="1">
      <c r="A17" s="19" t="s">
        <v>10</v>
      </c>
      <c r="B17" s="28">
        <v>7950</v>
      </c>
      <c r="C17" s="28">
        <v>101500</v>
      </c>
      <c r="D17" s="28">
        <v>101500</v>
      </c>
      <c r="E17" s="28">
        <v>101500</v>
      </c>
    </row>
    <row r="18" spans="1:5" ht="21.75" customHeight="1">
      <c r="A18" s="19" t="s">
        <v>11</v>
      </c>
      <c r="B18" s="28">
        <v>-7950</v>
      </c>
      <c r="C18" s="28">
        <v>-101500</v>
      </c>
      <c r="D18" s="28">
        <v>-101500</v>
      </c>
      <c r="E18" s="28">
        <v>-101500</v>
      </c>
    </row>
    <row r="19" spans="1:5" ht="21.75" customHeight="1">
      <c r="A19" s="14" t="s">
        <v>38</v>
      </c>
      <c r="B19" s="28">
        <f>B14-B15-B16</f>
        <v>-21172983.83</v>
      </c>
      <c r="C19" s="28">
        <f>C14-C15-C16</f>
        <v>-90300</v>
      </c>
      <c r="D19" s="28">
        <f>D14-D15-D16</f>
        <v>0</v>
      </c>
      <c r="E19" s="28">
        <f>E14-E15-E16</f>
        <v>0</v>
      </c>
    </row>
    <row r="20" spans="1:5" ht="18.75">
      <c r="A20" s="35" t="s">
        <v>13</v>
      </c>
      <c r="B20" s="35"/>
      <c r="C20" s="35"/>
      <c r="D20" s="35"/>
      <c r="E20" s="35"/>
    </row>
    <row r="21" spans="1:5" ht="24" customHeight="1">
      <c r="A21" s="14" t="s">
        <v>7</v>
      </c>
      <c r="B21" s="28">
        <f>B7+B14</f>
        <v>192267830.49</v>
      </c>
      <c r="C21" s="28">
        <f aca="true" t="shared" si="0" ref="B21:E22">C7+C14</f>
        <v>166785500</v>
      </c>
      <c r="D21" s="28">
        <f t="shared" si="0"/>
        <v>170256600</v>
      </c>
      <c r="E21" s="28">
        <f t="shared" si="0"/>
        <v>180018800</v>
      </c>
    </row>
    <row r="22" spans="1:5" ht="24" customHeight="1">
      <c r="A22" s="14" t="s">
        <v>8</v>
      </c>
      <c r="B22" s="28">
        <f t="shared" si="0"/>
        <v>200614767.75</v>
      </c>
      <c r="C22" s="28">
        <f t="shared" si="0"/>
        <v>166537000</v>
      </c>
      <c r="D22" s="28">
        <f t="shared" si="0"/>
        <v>170008100</v>
      </c>
      <c r="E22" s="28">
        <f t="shared" si="0"/>
        <v>179770300</v>
      </c>
    </row>
    <row r="23" spans="1:5" ht="24" customHeight="1">
      <c r="A23" s="14" t="s">
        <v>9</v>
      </c>
      <c r="B23" s="28">
        <f>SUM(B24:B25)</f>
        <v>342410</v>
      </c>
      <c r="C23" s="28">
        <f>SUM(C24:C25)</f>
        <v>248500</v>
      </c>
      <c r="D23" s="28">
        <f>SUM(D24:D25)</f>
        <v>248500</v>
      </c>
      <c r="E23" s="28">
        <f>SUM(E24:E25)</f>
        <v>248500</v>
      </c>
    </row>
    <row r="24" spans="1:5" ht="24" customHeight="1">
      <c r="A24" s="19" t="s">
        <v>10</v>
      </c>
      <c r="B24" s="28">
        <f aca="true" t="shared" si="1" ref="B24:E25">B10+B17</f>
        <v>350360</v>
      </c>
      <c r="C24" s="28">
        <f t="shared" si="1"/>
        <v>350000</v>
      </c>
      <c r="D24" s="28">
        <f t="shared" si="1"/>
        <v>350000</v>
      </c>
      <c r="E24" s="28">
        <f t="shared" si="1"/>
        <v>350000</v>
      </c>
    </row>
    <row r="25" spans="1:5" ht="24" customHeight="1">
      <c r="A25" s="19" t="s">
        <v>11</v>
      </c>
      <c r="B25" s="28">
        <f t="shared" si="1"/>
        <v>-7950</v>
      </c>
      <c r="C25" s="28">
        <f t="shared" si="1"/>
        <v>-101500</v>
      </c>
      <c r="D25" s="28">
        <f t="shared" si="1"/>
        <v>-101500</v>
      </c>
      <c r="E25" s="28">
        <f t="shared" si="1"/>
        <v>-101500</v>
      </c>
    </row>
    <row r="26" spans="1:5" ht="24" customHeight="1">
      <c r="A26" s="14" t="s">
        <v>38</v>
      </c>
      <c r="B26" s="28">
        <f>B22+B23-B21</f>
        <v>8689347.25999999</v>
      </c>
      <c r="C26" s="28">
        <f>C22+C23-C21</f>
        <v>0</v>
      </c>
      <c r="D26" s="28">
        <f>D22+D23-D21</f>
        <v>0</v>
      </c>
      <c r="E26" s="28">
        <f>E22+E23-E21</f>
        <v>0</v>
      </c>
    </row>
    <row r="27" spans="2:5" ht="14.25" customHeight="1">
      <c r="B27" s="8"/>
      <c r="C27" s="8"/>
      <c r="D27" s="8"/>
      <c r="E27" s="8"/>
    </row>
    <row r="28" spans="1:5" ht="14.25" customHeight="1">
      <c r="A28" s="31" t="s">
        <v>15</v>
      </c>
      <c r="B28" s="31"/>
      <c r="C28" s="31"/>
      <c r="D28" s="31"/>
      <c r="E28" s="31"/>
    </row>
    <row r="29" spans="1:5" ht="18.75" customHeight="1">
      <c r="A29" s="32" t="s">
        <v>16</v>
      </c>
      <c r="B29" s="32"/>
      <c r="C29" s="32"/>
      <c r="D29" s="32"/>
      <c r="E29" s="32"/>
    </row>
    <row r="30" ht="18.75">
      <c r="A30" s="4" t="s">
        <v>17</v>
      </c>
    </row>
    <row r="31" spans="2:5" ht="18.75">
      <c r="B31" s="6"/>
      <c r="C31" s="6"/>
      <c r="D31" s="6"/>
      <c r="E31" s="6"/>
    </row>
    <row r="32" spans="3:5" ht="18.75">
      <c r="C32" s="6"/>
      <c r="D32" s="6"/>
      <c r="E32" s="6"/>
    </row>
    <row r="33" spans="3:5" ht="18.75">
      <c r="C33" s="6"/>
      <c r="D33" s="6"/>
      <c r="E33" s="6"/>
    </row>
    <row r="35" ht="18.75">
      <c r="D35" s="6"/>
    </row>
    <row r="36" spans="3:5" ht="18.75">
      <c r="C36" s="6"/>
      <c r="D36" s="6"/>
      <c r="E36" s="6"/>
    </row>
  </sheetData>
  <sheetProtection/>
  <mergeCells count="7">
    <mergeCell ref="D1:E1"/>
    <mergeCell ref="A28:E28"/>
    <mergeCell ref="A29:E29"/>
    <mergeCell ref="A3:E3"/>
    <mergeCell ref="A6:E6"/>
    <mergeCell ref="A13:E13"/>
    <mergeCell ref="A20:E20"/>
  </mergeCells>
  <printOptions horizontalCentered="1"/>
  <pageMargins left="0.35433070866141736" right="0.35433070866141736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E27"/>
    </sheetView>
  </sheetViews>
  <sheetFormatPr defaultColWidth="9.00390625" defaultRowHeight="12.75"/>
  <cols>
    <col min="1" max="1" width="55.75390625" style="1" customWidth="1"/>
    <col min="2" max="2" width="23.375" style="1" customWidth="1"/>
    <col min="3" max="3" width="26.875" style="1" customWidth="1"/>
    <col min="4" max="4" width="26.375" style="1" customWidth="1"/>
    <col min="5" max="5" width="23.00390625" style="1" customWidth="1"/>
    <col min="6" max="6" width="22.75390625" style="1" customWidth="1"/>
    <col min="7" max="7" width="16.375" style="1" bestFit="1" customWidth="1"/>
    <col min="8" max="8" width="15.875" style="1" customWidth="1"/>
    <col min="9" max="9" width="16.25390625" style="1" customWidth="1"/>
    <col min="10" max="10" width="14.375" style="1" bestFit="1" customWidth="1"/>
    <col min="11" max="16384" width="9.125" style="1" customWidth="1"/>
  </cols>
  <sheetData>
    <row r="1" spans="4:5" ht="18.75">
      <c r="D1" s="30" t="s">
        <v>18</v>
      </c>
      <c r="E1" s="30"/>
    </row>
    <row r="3" spans="1:5" ht="18.75">
      <c r="A3" s="36" t="s">
        <v>50</v>
      </c>
      <c r="B3" s="36"/>
      <c r="C3" s="36"/>
      <c r="D3" s="36"/>
      <c r="E3" s="36"/>
    </row>
    <row r="4" ht="18.75">
      <c r="E4" s="2" t="s">
        <v>5</v>
      </c>
    </row>
    <row r="5" spans="1:6" ht="20.25">
      <c r="A5" s="3" t="s">
        <v>0</v>
      </c>
      <c r="B5" s="9" t="s">
        <v>39</v>
      </c>
      <c r="C5" s="9" t="s">
        <v>40</v>
      </c>
      <c r="D5" s="9" t="s">
        <v>41</v>
      </c>
      <c r="E5" s="25" t="s">
        <v>42</v>
      </c>
      <c r="F5" s="24"/>
    </row>
    <row r="6" spans="1:9" ht="38.25" customHeight="1">
      <c r="A6" s="12" t="s">
        <v>19</v>
      </c>
      <c r="B6" s="13">
        <f>B7+B13+B16+B19</f>
        <v>192267830.33</v>
      </c>
      <c r="C6" s="13">
        <f>C7+C13+C16+C19</f>
        <v>166785500</v>
      </c>
      <c r="D6" s="13">
        <f>D7+D13+D16+D19</f>
        <v>170256600</v>
      </c>
      <c r="E6" s="21">
        <f>E7+E13+E16+E19</f>
        <v>180018800</v>
      </c>
      <c r="F6" s="26"/>
      <c r="H6" s="6"/>
      <c r="I6" s="6"/>
    </row>
    <row r="7" spans="1:10" ht="21.75" customHeight="1">
      <c r="A7" s="14" t="s">
        <v>21</v>
      </c>
      <c r="B7" s="13">
        <f>SUM(B8:B11)</f>
        <v>93247390.49</v>
      </c>
      <c r="C7" s="13">
        <f>SUM(C8:C11)</f>
        <v>65751100</v>
      </c>
      <c r="D7" s="13">
        <f>SUM(D8:D11)</f>
        <v>64986500</v>
      </c>
      <c r="E7" s="13">
        <f>SUM(E8:E11)</f>
        <v>70749600</v>
      </c>
      <c r="F7" s="27"/>
      <c r="I7" s="6"/>
      <c r="J7" s="6"/>
    </row>
    <row r="8" spans="1:6" ht="21.75" customHeight="1">
      <c r="A8" s="14" t="s">
        <v>33</v>
      </c>
      <c r="B8" s="38">
        <v>7250000</v>
      </c>
      <c r="C8" s="38">
        <v>10182300</v>
      </c>
      <c r="D8" s="38">
        <v>11896200</v>
      </c>
      <c r="E8" s="38">
        <v>14118400</v>
      </c>
      <c r="F8" s="24"/>
    </row>
    <row r="9" spans="1:8" ht="21.75" customHeight="1">
      <c r="A9" s="19" t="s">
        <v>47</v>
      </c>
      <c r="B9" s="13">
        <v>6213600</v>
      </c>
      <c r="C9" s="39">
        <v>2549900</v>
      </c>
      <c r="D9" s="40"/>
      <c r="E9" s="40"/>
      <c r="G9" s="6"/>
      <c r="H9" s="6"/>
    </row>
    <row r="10" spans="1:6" ht="21.75" customHeight="1">
      <c r="A10" s="19" t="s">
        <v>34</v>
      </c>
      <c r="B10" s="13">
        <f>71927200+7585572.49</f>
        <v>79512772.49</v>
      </c>
      <c r="C10" s="38">
        <f>51472600+1546300</f>
        <v>53018900</v>
      </c>
      <c r="D10" s="38">
        <v>53090300</v>
      </c>
      <c r="E10" s="38">
        <v>56631200</v>
      </c>
      <c r="F10" s="22"/>
    </row>
    <row r="11" spans="1:6" ht="21.75" customHeight="1">
      <c r="A11" s="19" t="s">
        <v>79</v>
      </c>
      <c r="B11" s="13">
        <v>271018</v>
      </c>
      <c r="C11" s="38"/>
      <c r="D11" s="38"/>
      <c r="E11" s="38"/>
      <c r="F11" s="22"/>
    </row>
    <row r="12" spans="1:5" ht="21.75" customHeight="1">
      <c r="A12" s="19"/>
      <c r="B12" s="13"/>
      <c r="C12" s="39"/>
      <c r="D12" s="40"/>
      <c r="E12" s="40"/>
    </row>
    <row r="13" spans="1:9" ht="21.75" customHeight="1">
      <c r="A13" s="19" t="s">
        <v>20</v>
      </c>
      <c r="B13" s="13">
        <f>89492400+106000</f>
        <v>89598400</v>
      </c>
      <c r="C13" s="13">
        <f>91539200+166000</f>
        <v>91705200</v>
      </c>
      <c r="D13" s="23">
        <f>95386600+166000</f>
        <v>95552600</v>
      </c>
      <c r="E13" s="23">
        <f>99050700+166000</f>
        <v>99216700</v>
      </c>
      <c r="G13" s="6"/>
      <c r="H13" s="6"/>
      <c r="I13" s="6"/>
    </row>
    <row r="14" spans="1:8" ht="21.75" customHeight="1">
      <c r="A14" s="14" t="s">
        <v>36</v>
      </c>
      <c r="B14" s="13">
        <v>50224300</v>
      </c>
      <c r="C14" s="13">
        <v>52629200</v>
      </c>
      <c r="D14" s="23">
        <v>54350000</v>
      </c>
      <c r="E14" s="23">
        <v>55850000</v>
      </c>
      <c r="H14" s="6"/>
    </row>
    <row r="15" spans="1:5" ht="21.75" customHeight="1">
      <c r="A15" s="14"/>
      <c r="B15" s="13"/>
      <c r="C15" s="13"/>
      <c r="D15" s="23"/>
      <c r="E15" s="23"/>
    </row>
    <row r="16" spans="1:5" ht="21.75" customHeight="1">
      <c r="A16" s="14" t="s">
        <v>22</v>
      </c>
      <c r="B16" s="13">
        <f>2778500+4713539.84</f>
        <v>7492039.84</v>
      </c>
      <c r="C16" s="13">
        <f>3090000+3039200</f>
        <v>6129200</v>
      </c>
      <c r="D16" s="23">
        <f>3478300+3039200</f>
        <v>6517500</v>
      </c>
      <c r="E16" s="23">
        <f>3813300+3039200</f>
        <v>6852500</v>
      </c>
    </row>
    <row r="17" spans="1:5" ht="21.75" customHeight="1">
      <c r="A17" s="14" t="s">
        <v>35</v>
      </c>
      <c r="B17" s="13">
        <v>4396539.84</v>
      </c>
      <c r="C17" s="13">
        <v>2805200</v>
      </c>
      <c r="D17" s="13">
        <v>2805200</v>
      </c>
      <c r="E17" s="23">
        <v>2805200</v>
      </c>
    </row>
    <row r="18" spans="1:5" ht="21.75" customHeight="1">
      <c r="A18" s="19"/>
      <c r="B18" s="13"/>
      <c r="C18" s="13"/>
      <c r="D18" s="23"/>
      <c r="E18" s="23"/>
    </row>
    <row r="19" spans="1:5" ht="21.75" customHeight="1">
      <c r="A19" s="19" t="s">
        <v>23</v>
      </c>
      <c r="B19" s="13">
        <v>1930000</v>
      </c>
      <c r="C19" s="13">
        <v>3200000</v>
      </c>
      <c r="D19" s="13">
        <v>3200000</v>
      </c>
      <c r="E19" s="13">
        <v>3200000</v>
      </c>
    </row>
    <row r="20" spans="1:5" ht="21.75" customHeight="1">
      <c r="A20" s="14" t="s">
        <v>37</v>
      </c>
      <c r="B20" s="13">
        <f>B13+B16+B19</f>
        <v>99020439.84</v>
      </c>
      <c r="C20" s="13">
        <f>C13+C16+C19</f>
        <v>101034400</v>
      </c>
      <c r="D20" s="13">
        <f>D13+D16+D19</f>
        <v>105270100</v>
      </c>
      <c r="E20" s="13">
        <f>E13+E16+E19</f>
        <v>109269200</v>
      </c>
    </row>
    <row r="21" spans="1:5" ht="21.75" customHeight="1">
      <c r="A21" s="5"/>
      <c r="B21" s="5"/>
      <c r="C21" s="5"/>
      <c r="D21" s="5"/>
      <c r="E21" s="5"/>
    </row>
    <row r="22" spans="1:5" ht="21.75" customHeight="1">
      <c r="A22" s="5"/>
      <c r="B22" s="11"/>
      <c r="C22" s="11"/>
      <c r="D22" s="18"/>
      <c r="E22" s="17"/>
    </row>
    <row r="23" spans="2:5" ht="18.75">
      <c r="B23" s="6"/>
      <c r="C23" s="6"/>
      <c r="D23" s="6"/>
      <c r="E23" s="6"/>
    </row>
    <row r="24" spans="1:5" ht="30.75" customHeight="1">
      <c r="A24" s="32" t="s">
        <v>15</v>
      </c>
      <c r="B24" s="32"/>
      <c r="C24" s="32"/>
      <c r="D24" s="32"/>
      <c r="E24" s="32"/>
    </row>
    <row r="25" spans="1:5" ht="18.75" customHeight="1">
      <c r="A25" s="32" t="s">
        <v>16</v>
      </c>
      <c r="B25" s="32"/>
      <c r="C25" s="32"/>
      <c r="D25" s="32"/>
      <c r="E25" s="32"/>
    </row>
    <row r="26" ht="18.75">
      <c r="A26" s="4" t="s">
        <v>17</v>
      </c>
    </row>
    <row r="27" spans="2:5" ht="18.75">
      <c r="B27" s="6"/>
      <c r="C27" s="6"/>
      <c r="D27" s="6"/>
      <c r="E27" s="6"/>
    </row>
    <row r="28" spans="2:5" ht="18.75">
      <c r="B28" s="7"/>
      <c r="C28" s="7"/>
      <c r="D28" s="7"/>
      <c r="E28" s="7"/>
    </row>
    <row r="31" ht="18.75">
      <c r="C31" s="7"/>
    </row>
    <row r="32" ht="18.75">
      <c r="C32" s="7"/>
    </row>
    <row r="34" spans="4:5" ht="18.75">
      <c r="D34" s="7"/>
      <c r="E34" s="10"/>
    </row>
    <row r="35" spans="4:5" ht="18.75">
      <c r="D35" s="7"/>
      <c r="E35" s="10"/>
    </row>
    <row r="36" spans="4:5" ht="18.75">
      <c r="D36" s="7"/>
      <c r="E36" s="7"/>
    </row>
  </sheetData>
  <sheetProtection/>
  <mergeCells count="4">
    <mergeCell ref="D1:E1"/>
    <mergeCell ref="A24:E24"/>
    <mergeCell ref="A25:E25"/>
    <mergeCell ref="A3:E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6">
      <selection activeCell="C26" sqref="C26"/>
    </sheetView>
  </sheetViews>
  <sheetFormatPr defaultColWidth="9.00390625" defaultRowHeight="12.75"/>
  <cols>
    <col min="1" max="1" width="13.125" style="55" customWidth="1"/>
    <col min="2" max="2" width="25.875" style="29" customWidth="1"/>
    <col min="3" max="6" width="12.375" style="48" bestFit="1" customWidth="1"/>
    <col min="7" max="7" width="11.00390625" style="48" bestFit="1" customWidth="1"/>
    <col min="8" max="9" width="12.375" style="48" bestFit="1" customWidth="1"/>
    <col min="10" max="10" width="10.125" style="48" bestFit="1" customWidth="1"/>
    <col min="11" max="12" width="15.75390625" style="48" bestFit="1" customWidth="1"/>
    <col min="13" max="13" width="10.125" style="48" bestFit="1" customWidth="1"/>
    <col min="14" max="14" width="15.75390625" style="48" bestFit="1" customWidth="1"/>
    <col min="15" max="16384" width="9.125" style="48" customWidth="1"/>
  </cols>
  <sheetData>
    <row r="1" spans="13:14" ht="15.75">
      <c r="M1" s="49" t="s">
        <v>24</v>
      </c>
      <c r="N1" s="49"/>
    </row>
    <row r="3" spans="1:8" ht="45.75" customHeight="1">
      <c r="A3" s="56" t="s">
        <v>77</v>
      </c>
      <c r="B3" s="56"/>
      <c r="C3" s="56"/>
      <c r="D3" s="56"/>
      <c r="E3" s="56"/>
      <c r="F3" s="56"/>
      <c r="G3" s="56"/>
      <c r="H3" s="56"/>
    </row>
    <row r="4" ht="15.75">
      <c r="H4" s="50" t="s">
        <v>5</v>
      </c>
    </row>
    <row r="5" spans="1:14" ht="47.25" customHeight="1">
      <c r="A5" s="42" t="s">
        <v>25</v>
      </c>
      <c r="B5" s="42" t="s">
        <v>48</v>
      </c>
      <c r="C5" s="46" t="s">
        <v>73</v>
      </c>
      <c r="D5" s="46"/>
      <c r="E5" s="45"/>
      <c r="F5" s="44" t="s">
        <v>43</v>
      </c>
      <c r="G5" s="46"/>
      <c r="H5" s="45"/>
      <c r="I5" s="44" t="s">
        <v>44</v>
      </c>
      <c r="J5" s="46"/>
      <c r="K5" s="45"/>
      <c r="L5" s="41" t="s">
        <v>45</v>
      </c>
      <c r="M5" s="41"/>
      <c r="N5" s="41"/>
    </row>
    <row r="6" spans="1:14" ht="15.75">
      <c r="A6" s="43"/>
      <c r="B6" s="43"/>
      <c r="C6" s="16" t="s">
        <v>74</v>
      </c>
      <c r="D6" s="16" t="s">
        <v>75</v>
      </c>
      <c r="E6" s="16" t="s">
        <v>76</v>
      </c>
      <c r="F6" s="16" t="s">
        <v>74</v>
      </c>
      <c r="G6" s="16" t="s">
        <v>75</v>
      </c>
      <c r="H6" s="16" t="s">
        <v>76</v>
      </c>
      <c r="I6" s="16" t="s">
        <v>74</v>
      </c>
      <c r="J6" s="16" t="s">
        <v>75</v>
      </c>
      <c r="K6" s="16" t="s">
        <v>76</v>
      </c>
      <c r="L6" s="16" t="s">
        <v>74</v>
      </c>
      <c r="M6" s="16" t="s">
        <v>75</v>
      </c>
      <c r="N6" s="16" t="s">
        <v>76</v>
      </c>
    </row>
    <row r="7" spans="1:14" ht="15.75">
      <c r="A7" s="57" t="s">
        <v>51</v>
      </c>
      <c r="B7" s="58" t="s">
        <v>62</v>
      </c>
      <c r="C7" s="51">
        <f>17328617.46</f>
        <v>17328617.46</v>
      </c>
      <c r="D7" s="51">
        <v>692473.46</v>
      </c>
      <c r="E7" s="51">
        <f>C7+D7</f>
        <v>18021090.92</v>
      </c>
      <c r="F7" s="51">
        <v>17617300</v>
      </c>
      <c r="G7" s="51">
        <v>120000</v>
      </c>
      <c r="H7" s="51">
        <f>F7+G7</f>
        <v>17737300</v>
      </c>
      <c r="I7" s="51">
        <f>17897764+930000</f>
        <v>18827764</v>
      </c>
      <c r="J7" s="51">
        <v>120000</v>
      </c>
      <c r="K7" s="51">
        <f>I7+J7</f>
        <v>18947764</v>
      </c>
      <c r="L7" s="51">
        <v>20086042</v>
      </c>
      <c r="M7" s="51">
        <v>120000</v>
      </c>
      <c r="N7" s="51">
        <f>L7+M7</f>
        <v>20206042</v>
      </c>
    </row>
    <row r="8" spans="1:14" ht="15.75">
      <c r="A8" s="57" t="s">
        <v>52</v>
      </c>
      <c r="B8" s="58" t="s">
        <v>60</v>
      </c>
      <c r="C8" s="51">
        <v>94604706.42</v>
      </c>
      <c r="D8" s="51">
        <v>6657054.13</v>
      </c>
      <c r="E8" s="51">
        <f aca="true" t="shared" si="0" ref="E8:E15">C8+D8</f>
        <v>101261760.55</v>
      </c>
      <c r="F8" s="51">
        <v>93802500</v>
      </c>
      <c r="G8" s="51">
        <v>1761800</v>
      </c>
      <c r="H8" s="51">
        <f aca="true" t="shared" si="1" ref="H8:H15">F8+G8</f>
        <v>95564300</v>
      </c>
      <c r="I8" s="51">
        <v>101813008</v>
      </c>
      <c r="J8" s="51">
        <f>1761800-90300</f>
        <v>1671500</v>
      </c>
      <c r="K8" s="51">
        <f aca="true" t="shared" si="2" ref="K8:K15">I8+J8</f>
        <v>103484508</v>
      </c>
      <c r="L8" s="51">
        <v>108783742</v>
      </c>
      <c r="M8" s="51">
        <f>1761800-90300</f>
        <v>1671500</v>
      </c>
      <c r="N8" s="51">
        <f aca="true" t="shared" si="3" ref="N8:N15">L8+M8</f>
        <v>110455242</v>
      </c>
    </row>
    <row r="9" spans="1:14" ht="31.5">
      <c r="A9" s="57" t="s">
        <v>53</v>
      </c>
      <c r="B9" s="59" t="s">
        <v>63</v>
      </c>
      <c r="C9" s="51">
        <v>8649009</v>
      </c>
      <c r="D9" s="51">
        <v>1141200</v>
      </c>
      <c r="E9" s="51">
        <f t="shared" si="0"/>
        <v>9790209</v>
      </c>
      <c r="F9" s="51">
        <v>8758500</v>
      </c>
      <c r="G9" s="51">
        <v>1019700</v>
      </c>
      <c r="H9" s="51">
        <f t="shared" si="1"/>
        <v>9778200</v>
      </c>
      <c r="I9" s="51">
        <v>9309940</v>
      </c>
      <c r="J9" s="51">
        <v>1019700</v>
      </c>
      <c r="K9" s="51">
        <f t="shared" si="2"/>
        <v>10329640</v>
      </c>
      <c r="L9" s="51">
        <v>9883162</v>
      </c>
      <c r="M9" s="51">
        <v>1019700</v>
      </c>
      <c r="N9" s="51">
        <f t="shared" si="3"/>
        <v>10902862</v>
      </c>
    </row>
    <row r="10" spans="1:14" ht="15.75">
      <c r="A10" s="57" t="s">
        <v>54</v>
      </c>
      <c r="B10" s="59" t="s">
        <v>64</v>
      </c>
      <c r="C10" s="51">
        <v>11086581</v>
      </c>
      <c r="D10" s="51">
        <v>754530.56</v>
      </c>
      <c r="E10" s="51">
        <f t="shared" si="0"/>
        <v>11841111.56</v>
      </c>
      <c r="F10" s="51">
        <v>10691700</v>
      </c>
      <c r="G10" s="51">
        <v>674000</v>
      </c>
      <c r="H10" s="51">
        <f t="shared" si="1"/>
        <v>11365700</v>
      </c>
      <c r="I10" s="51">
        <v>11341588</v>
      </c>
      <c r="J10" s="51">
        <v>674000</v>
      </c>
      <c r="K10" s="51">
        <f t="shared" si="2"/>
        <v>12015588</v>
      </c>
      <c r="L10" s="51">
        <v>12017147</v>
      </c>
      <c r="M10" s="51">
        <v>674000</v>
      </c>
      <c r="N10" s="51">
        <f t="shared" si="3"/>
        <v>12691147</v>
      </c>
    </row>
    <row r="11" spans="1:14" ht="15.75">
      <c r="A11" s="57" t="s">
        <v>55</v>
      </c>
      <c r="B11" s="60" t="s">
        <v>65</v>
      </c>
      <c r="C11" s="51">
        <v>1475837.49</v>
      </c>
      <c r="D11" s="51">
        <v>1533000</v>
      </c>
      <c r="E11" s="51">
        <f t="shared" si="0"/>
        <v>3008837.49</v>
      </c>
      <c r="F11" s="51">
        <v>2086000</v>
      </c>
      <c r="G11" s="51">
        <v>0</v>
      </c>
      <c r="H11" s="51">
        <f t="shared" si="1"/>
        <v>2086000</v>
      </c>
      <c r="I11" s="51">
        <v>2209200</v>
      </c>
      <c r="J11" s="51">
        <v>0</v>
      </c>
      <c r="K11" s="51">
        <f t="shared" si="2"/>
        <v>2209200</v>
      </c>
      <c r="L11" s="51">
        <v>2337266</v>
      </c>
      <c r="M11" s="51">
        <v>0</v>
      </c>
      <c r="N11" s="51">
        <f t="shared" si="3"/>
        <v>2337266</v>
      </c>
    </row>
    <row r="12" spans="1:14" ht="30.75" customHeight="1">
      <c r="A12" s="57" t="s">
        <v>56</v>
      </c>
      <c r="B12" s="58" t="s">
        <v>66</v>
      </c>
      <c r="C12" s="51">
        <v>9181805.54</v>
      </c>
      <c r="D12" s="51">
        <v>1759375.92</v>
      </c>
      <c r="E12" s="51">
        <f t="shared" si="0"/>
        <v>10941181.459999999</v>
      </c>
      <c r="F12" s="51">
        <v>10636000</v>
      </c>
      <c r="G12" s="51">
        <v>294000</v>
      </c>
      <c r="H12" s="51">
        <f t="shared" si="1"/>
        <v>10930000</v>
      </c>
      <c r="I12" s="51">
        <v>10640000</v>
      </c>
      <c r="J12" s="51">
        <v>294000</v>
      </c>
      <c r="K12" s="51">
        <f t="shared" si="2"/>
        <v>10934000</v>
      </c>
      <c r="L12" s="51">
        <v>10644158</v>
      </c>
      <c r="M12" s="51">
        <v>294000</v>
      </c>
      <c r="N12" s="51">
        <f t="shared" si="3"/>
        <v>10938158</v>
      </c>
    </row>
    <row r="13" spans="1:14" ht="15.75">
      <c r="A13" s="57" t="s">
        <v>57</v>
      </c>
      <c r="B13" s="58" t="s">
        <v>67</v>
      </c>
      <c r="C13" s="51">
        <v>3127889.01</v>
      </c>
      <c r="D13" s="51">
        <v>15354927.76</v>
      </c>
      <c r="E13" s="51">
        <f t="shared" si="0"/>
        <v>18482816.77</v>
      </c>
      <c r="F13" s="51">
        <v>2825000</v>
      </c>
      <c r="G13" s="51">
        <v>2350000</v>
      </c>
      <c r="H13" s="51">
        <f t="shared" si="1"/>
        <v>5175000</v>
      </c>
      <c r="I13" s="51">
        <v>2825000</v>
      </c>
      <c r="J13" s="51">
        <v>2350000</v>
      </c>
      <c r="K13" s="51">
        <f t="shared" si="2"/>
        <v>5175000</v>
      </c>
      <c r="L13" s="51">
        <v>2825000</v>
      </c>
      <c r="M13" s="51">
        <v>2350000</v>
      </c>
      <c r="N13" s="51">
        <f t="shared" si="3"/>
        <v>5175000</v>
      </c>
    </row>
    <row r="14" spans="1:14" ht="15.75">
      <c r="A14" s="61" t="s">
        <v>58</v>
      </c>
      <c r="B14" s="60" t="s">
        <v>61</v>
      </c>
      <c r="C14" s="51">
        <f>2294500</f>
        <v>2294500</v>
      </c>
      <c r="D14" s="51">
        <v>235980</v>
      </c>
      <c r="E14" s="51">
        <f t="shared" si="0"/>
        <v>2530480</v>
      </c>
      <c r="F14" s="51">
        <v>2740000</v>
      </c>
      <c r="G14" s="51">
        <v>176000</v>
      </c>
      <c r="H14" s="51">
        <f t="shared" si="1"/>
        <v>2916000</v>
      </c>
      <c r="I14" s="51">
        <f>3134900-248500</f>
        <v>2886400</v>
      </c>
      <c r="J14" s="51">
        <v>176000</v>
      </c>
      <c r="K14" s="51">
        <f t="shared" si="2"/>
        <v>3062400</v>
      </c>
      <c r="L14" s="51">
        <f>3287083-248500</f>
        <v>3038583</v>
      </c>
      <c r="M14" s="51">
        <v>176000</v>
      </c>
      <c r="N14" s="51">
        <f t="shared" si="3"/>
        <v>3214583</v>
      </c>
    </row>
    <row r="15" spans="1:14" ht="15.75">
      <c r="A15" s="61" t="s">
        <v>59</v>
      </c>
      <c r="B15" s="60" t="s">
        <v>68</v>
      </c>
      <c r="C15" s="51">
        <v>24672280</v>
      </c>
      <c r="D15" s="51">
        <v>65000</v>
      </c>
      <c r="E15" s="51">
        <f t="shared" si="0"/>
        <v>24737280</v>
      </c>
      <c r="F15" s="51">
        <v>10984500</v>
      </c>
      <c r="G15" s="51">
        <v>0</v>
      </c>
      <c r="H15" s="51">
        <f t="shared" si="1"/>
        <v>10984500</v>
      </c>
      <c r="I15" s="51">
        <v>3850000</v>
      </c>
      <c r="J15" s="51">
        <v>0</v>
      </c>
      <c r="K15" s="51">
        <f t="shared" si="2"/>
        <v>3850000</v>
      </c>
      <c r="L15" s="51">
        <v>3850000</v>
      </c>
      <c r="M15" s="51">
        <v>0</v>
      </c>
      <c r="N15" s="51">
        <f t="shared" si="3"/>
        <v>3850000</v>
      </c>
    </row>
    <row r="16" spans="1:14" ht="15.75">
      <c r="A16" s="62" t="s">
        <v>28</v>
      </c>
      <c r="B16" s="63"/>
      <c r="C16" s="15">
        <f>SUM(C7:C15)</f>
        <v>172421225.92</v>
      </c>
      <c r="D16" s="15">
        <f>SUM(D7:D15)</f>
        <v>28193541.83</v>
      </c>
      <c r="E16" s="15">
        <f>SUM(E7:E15)</f>
        <v>200614767.75000003</v>
      </c>
      <c r="F16" s="15">
        <f>SUM(F7:F15)</f>
        <v>160141500</v>
      </c>
      <c r="G16" s="15">
        <f>SUM(G7:G15)</f>
        <v>6395500</v>
      </c>
      <c r="H16" s="15">
        <f>SUM(H7:H15)</f>
        <v>166537000</v>
      </c>
      <c r="I16" s="15">
        <f>SUM(I7:I15)</f>
        <v>163702900</v>
      </c>
      <c r="J16" s="15">
        <f>SUM(J7:J15)</f>
        <v>6305200</v>
      </c>
      <c r="K16" s="15">
        <f>SUM(K7:K15)</f>
        <v>170008100</v>
      </c>
      <c r="L16" s="15">
        <f>SUM(L7:L15)</f>
        <v>173465100</v>
      </c>
      <c r="M16" s="15">
        <f>SUM(M7:M15)</f>
        <v>6305200</v>
      </c>
      <c r="N16" s="15">
        <f>SUM(N7:N15)</f>
        <v>179770300</v>
      </c>
    </row>
    <row r="17" spans="1:8" ht="15.75">
      <c r="A17" s="20" t="s">
        <v>15</v>
      </c>
      <c r="B17" s="47"/>
      <c r="C17" s="20"/>
      <c r="D17" s="20"/>
      <c r="E17" s="20"/>
      <c r="F17" s="52"/>
      <c r="G17" s="52"/>
      <c r="H17" s="53"/>
    </row>
    <row r="18" spans="1:8" ht="15.75">
      <c r="A18" s="32" t="s">
        <v>16</v>
      </c>
      <c r="B18" s="32"/>
      <c r="C18" s="32"/>
      <c r="D18" s="32"/>
      <c r="E18" s="32"/>
      <c r="F18" s="32"/>
      <c r="G18" s="32"/>
      <c r="H18" s="32"/>
    </row>
    <row r="19" spans="1:5" ht="15.75">
      <c r="A19" s="37" t="s">
        <v>17</v>
      </c>
      <c r="B19" s="37"/>
      <c r="C19" s="37"/>
      <c r="D19" s="37"/>
      <c r="E19" s="37"/>
    </row>
    <row r="20" spans="3:8" ht="15.75">
      <c r="C20" s="54"/>
      <c r="D20" s="54"/>
      <c r="E20" s="54"/>
      <c r="F20" s="54"/>
      <c r="G20" s="54"/>
      <c r="H20" s="54"/>
    </row>
    <row r="21" spans="3:8" ht="15.75">
      <c r="C21" s="54"/>
      <c r="D21" s="54"/>
      <c r="E21" s="54"/>
      <c r="F21" s="54"/>
      <c r="G21" s="54"/>
      <c r="H21" s="54"/>
    </row>
    <row r="22" spans="3:8" ht="15.75">
      <c r="C22" s="54"/>
      <c r="D22" s="54"/>
      <c r="E22" s="54"/>
      <c r="F22" s="54"/>
      <c r="G22" s="54"/>
      <c r="H22" s="54"/>
    </row>
    <row r="23" spans="3:8" ht="15.75">
      <c r="C23" s="54"/>
      <c r="D23" s="54"/>
      <c r="E23" s="54"/>
      <c r="F23" s="54"/>
      <c r="G23" s="54"/>
      <c r="H23" s="54"/>
    </row>
    <row r="24" spans="3:8" ht="15.75">
      <c r="C24" s="54"/>
      <c r="D24" s="54"/>
      <c r="E24" s="54"/>
      <c r="F24" s="54"/>
      <c r="G24" s="54"/>
      <c r="H24" s="54"/>
    </row>
  </sheetData>
  <sheetProtection/>
  <mergeCells count="10">
    <mergeCell ref="I5:K5"/>
    <mergeCell ref="L5:N5"/>
    <mergeCell ref="A19:E19"/>
    <mergeCell ref="M1:N1"/>
    <mergeCell ref="A18:H18"/>
    <mergeCell ref="A3:H3"/>
    <mergeCell ref="A5:A6"/>
    <mergeCell ref="B5:B6"/>
    <mergeCell ref="C5:E5"/>
    <mergeCell ref="F5:H5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N15"/>
    </sheetView>
  </sheetViews>
  <sheetFormatPr defaultColWidth="9.00390625" defaultRowHeight="12.75"/>
  <cols>
    <col min="1" max="1" width="13.125" style="55" customWidth="1"/>
    <col min="2" max="2" width="25.875" style="29" customWidth="1"/>
    <col min="3" max="3" width="12.375" style="48" bestFit="1" customWidth="1"/>
    <col min="4" max="4" width="11.25390625" style="48" bestFit="1" customWidth="1"/>
    <col min="5" max="6" width="12.375" style="48" bestFit="1" customWidth="1"/>
    <col min="7" max="7" width="10.125" style="48" bestFit="1" customWidth="1"/>
    <col min="8" max="9" width="12.375" style="48" bestFit="1" customWidth="1"/>
    <col min="10" max="10" width="10.125" style="48" bestFit="1" customWidth="1"/>
    <col min="11" max="12" width="12.375" style="48" bestFit="1" customWidth="1"/>
    <col min="13" max="13" width="10.125" style="48" bestFit="1" customWidth="1"/>
    <col min="14" max="14" width="12.375" style="48" bestFit="1" customWidth="1"/>
    <col min="15" max="16384" width="9.125" style="48" customWidth="1"/>
  </cols>
  <sheetData>
    <row r="1" spans="13:14" ht="15.75">
      <c r="M1" s="49" t="s">
        <v>46</v>
      </c>
      <c r="N1" s="49"/>
    </row>
    <row r="2" ht="15.75"/>
    <row r="3" spans="1:8" ht="45.75" customHeight="1">
      <c r="A3" s="56" t="s">
        <v>78</v>
      </c>
      <c r="B3" s="56"/>
      <c r="C3" s="56"/>
      <c r="D3" s="56"/>
      <c r="E3" s="56"/>
      <c r="F3" s="56"/>
      <c r="G3" s="56"/>
      <c r="H3" s="56"/>
    </row>
    <row r="4" ht="15.75">
      <c r="H4" s="50" t="s">
        <v>5</v>
      </c>
    </row>
    <row r="5" spans="1:14" ht="47.25" customHeight="1">
      <c r="A5" s="42" t="s">
        <v>25</v>
      </c>
      <c r="B5" s="42" t="s">
        <v>48</v>
      </c>
      <c r="C5" s="46" t="s">
        <v>73</v>
      </c>
      <c r="D5" s="46"/>
      <c r="E5" s="45"/>
      <c r="F5" s="44" t="s">
        <v>43</v>
      </c>
      <c r="G5" s="46"/>
      <c r="H5" s="45"/>
      <c r="I5" s="44" t="s">
        <v>44</v>
      </c>
      <c r="J5" s="46"/>
      <c r="K5" s="45"/>
      <c r="L5" s="41" t="s">
        <v>45</v>
      </c>
      <c r="M5" s="41"/>
      <c r="N5" s="41"/>
    </row>
    <row r="6" spans="1:14" ht="15.75">
      <c r="A6" s="43"/>
      <c r="B6" s="43"/>
      <c r="C6" s="16" t="s">
        <v>74</v>
      </c>
      <c r="D6" s="16" t="s">
        <v>75</v>
      </c>
      <c r="E6" s="16" t="s">
        <v>76</v>
      </c>
      <c r="F6" s="16" t="s">
        <v>74</v>
      </c>
      <c r="G6" s="16" t="s">
        <v>75</v>
      </c>
      <c r="H6" s="16" t="s">
        <v>76</v>
      </c>
      <c r="I6" s="16" t="s">
        <v>74</v>
      </c>
      <c r="J6" s="16" t="s">
        <v>75</v>
      </c>
      <c r="K6" s="16" t="s">
        <v>76</v>
      </c>
      <c r="L6" s="16" t="s">
        <v>74</v>
      </c>
      <c r="M6" s="16" t="s">
        <v>75</v>
      </c>
      <c r="N6" s="16" t="s">
        <v>76</v>
      </c>
    </row>
    <row r="7" spans="1:14" ht="15.75">
      <c r="A7" s="57" t="s">
        <v>29</v>
      </c>
      <c r="B7" s="58" t="s">
        <v>69</v>
      </c>
      <c r="C7" s="51">
        <v>37983621.01</v>
      </c>
      <c r="D7" s="51">
        <v>14544845.67</v>
      </c>
      <c r="E7" s="51">
        <f>C7+D7</f>
        <v>52528466.68</v>
      </c>
      <c r="F7" s="51">
        <v>40201500</v>
      </c>
      <c r="G7" s="51">
        <v>3939700</v>
      </c>
      <c r="H7" s="51">
        <f>F7+G7</f>
        <v>44141200</v>
      </c>
      <c r="I7" s="51">
        <f>42166880-248500</f>
        <v>41918380</v>
      </c>
      <c r="J7" s="51">
        <v>3939700</v>
      </c>
      <c r="K7" s="51">
        <f>I7+J7</f>
        <v>45858080</v>
      </c>
      <c r="L7" s="51">
        <f>43951577-248500</f>
        <v>43703077</v>
      </c>
      <c r="M7" s="51">
        <v>3939700</v>
      </c>
      <c r="N7" s="51">
        <f>L7+M7</f>
        <v>47642777</v>
      </c>
    </row>
    <row r="8" spans="1:14" ht="31.5">
      <c r="A8" s="57" t="s">
        <v>30</v>
      </c>
      <c r="B8" s="58" t="s">
        <v>70</v>
      </c>
      <c r="C8" s="51">
        <v>96762043.91</v>
      </c>
      <c r="D8" s="51">
        <v>12230215.5</v>
      </c>
      <c r="E8" s="51">
        <f>C8+D8</f>
        <v>108992259.41</v>
      </c>
      <c r="F8" s="51">
        <v>96390000</v>
      </c>
      <c r="G8" s="51">
        <v>1769800</v>
      </c>
      <c r="H8" s="51">
        <f>F8+G8</f>
        <v>98159800</v>
      </c>
      <c r="I8" s="51">
        <v>104582268</v>
      </c>
      <c r="J8" s="51">
        <f>1769800-90300</f>
        <v>1679500</v>
      </c>
      <c r="K8" s="51">
        <f>I8+J8</f>
        <v>106261768</v>
      </c>
      <c r="L8" s="51">
        <v>111741942</v>
      </c>
      <c r="M8" s="51">
        <f>1769800-90300</f>
        <v>1679500</v>
      </c>
      <c r="N8" s="51">
        <f>L8+M8</f>
        <v>113421442</v>
      </c>
    </row>
    <row r="9" spans="1:14" ht="31.5">
      <c r="A9" s="57" t="s">
        <v>31</v>
      </c>
      <c r="B9" s="58" t="s">
        <v>71</v>
      </c>
      <c r="C9" s="51">
        <v>11857281</v>
      </c>
      <c r="D9" s="51">
        <v>1353480.66</v>
      </c>
      <c r="E9" s="51">
        <f>C9+D9</f>
        <v>13210761.66</v>
      </c>
      <c r="F9" s="51">
        <v>11450000</v>
      </c>
      <c r="G9" s="51">
        <v>674000</v>
      </c>
      <c r="H9" s="51">
        <f>F9+G9</f>
        <v>12124000</v>
      </c>
      <c r="I9" s="51">
        <v>12158448</v>
      </c>
      <c r="J9" s="51">
        <v>674000</v>
      </c>
      <c r="K9" s="51">
        <f>I9+J9</f>
        <v>12832448</v>
      </c>
      <c r="L9" s="51">
        <v>12894880</v>
      </c>
      <c r="M9" s="51">
        <v>674000</v>
      </c>
      <c r="N9" s="51">
        <f>L9+M9</f>
        <v>13568880</v>
      </c>
    </row>
    <row r="10" spans="1:14" ht="31.5">
      <c r="A10" s="57" t="s">
        <v>32</v>
      </c>
      <c r="B10" s="58" t="s">
        <v>72</v>
      </c>
      <c r="C10" s="51">
        <v>25818280</v>
      </c>
      <c r="D10" s="51">
        <v>65000</v>
      </c>
      <c r="E10" s="51">
        <f>C10+D10</f>
        <v>25883280</v>
      </c>
      <c r="F10" s="51">
        <v>12100000</v>
      </c>
      <c r="G10" s="51">
        <v>12000</v>
      </c>
      <c r="H10" s="51">
        <f>F10+G10</f>
        <v>12112000</v>
      </c>
      <c r="I10" s="51">
        <v>5043804</v>
      </c>
      <c r="J10" s="51">
        <v>12000</v>
      </c>
      <c r="K10" s="51">
        <f>I10+J10</f>
        <v>5055804</v>
      </c>
      <c r="L10" s="51">
        <v>5125201</v>
      </c>
      <c r="M10" s="51">
        <v>12000</v>
      </c>
      <c r="N10" s="51">
        <f>L10+M10</f>
        <v>5137201</v>
      </c>
    </row>
    <row r="11" spans="1:14" ht="15.75">
      <c r="A11" s="64" t="s">
        <v>26</v>
      </c>
      <c r="B11" s="65" t="s">
        <v>27</v>
      </c>
      <c r="C11" s="15">
        <f>C7+C8+C9+C10</f>
        <v>172421225.92</v>
      </c>
      <c r="D11" s="15">
        <f aca="true" t="shared" si="0" ref="D11:N11">D7+D8+D9+D10</f>
        <v>28193541.830000002</v>
      </c>
      <c r="E11" s="15">
        <f t="shared" si="0"/>
        <v>200614767.75</v>
      </c>
      <c r="F11" s="15">
        <f t="shared" si="0"/>
        <v>160141500</v>
      </c>
      <c r="G11" s="15">
        <f t="shared" si="0"/>
        <v>6395500</v>
      </c>
      <c r="H11" s="15">
        <f t="shared" si="0"/>
        <v>166537000</v>
      </c>
      <c r="I11" s="15">
        <f t="shared" si="0"/>
        <v>163702900</v>
      </c>
      <c r="J11" s="15">
        <f t="shared" si="0"/>
        <v>6305200</v>
      </c>
      <c r="K11" s="15">
        <f t="shared" si="0"/>
        <v>170008100</v>
      </c>
      <c r="L11" s="15">
        <f t="shared" si="0"/>
        <v>173465100</v>
      </c>
      <c r="M11" s="15">
        <f t="shared" si="0"/>
        <v>6305200</v>
      </c>
      <c r="N11" s="15">
        <f t="shared" si="0"/>
        <v>179770300</v>
      </c>
    </row>
    <row r="12" spans="1:8" ht="15.75">
      <c r="A12" s="20" t="s">
        <v>15</v>
      </c>
      <c r="B12" s="47"/>
      <c r="C12" s="20"/>
      <c r="D12" s="20"/>
      <c r="E12" s="20"/>
      <c r="F12" s="52"/>
      <c r="G12" s="52"/>
      <c r="H12" s="53"/>
    </row>
    <row r="13" spans="1:8" ht="15.75">
      <c r="A13" s="32" t="s">
        <v>16</v>
      </c>
      <c r="B13" s="32"/>
      <c r="C13" s="32"/>
      <c r="D13" s="32"/>
      <c r="E13" s="32"/>
      <c r="F13" s="32"/>
      <c r="G13" s="32"/>
      <c r="H13" s="32"/>
    </row>
    <row r="14" spans="1:5" ht="15.75">
      <c r="A14" s="37" t="s">
        <v>17</v>
      </c>
      <c r="B14" s="37"/>
      <c r="C14" s="37"/>
      <c r="D14" s="37"/>
      <c r="E14" s="37"/>
    </row>
    <row r="15" spans="3:8" ht="15.75">
      <c r="C15" s="54"/>
      <c r="D15" s="54"/>
      <c r="E15" s="54"/>
      <c r="F15" s="54"/>
      <c r="G15" s="54"/>
      <c r="H15" s="54"/>
    </row>
    <row r="16" spans="3:8" ht="15.75">
      <c r="C16" s="54"/>
      <c r="D16" s="54"/>
      <c r="E16" s="54"/>
      <c r="F16" s="54"/>
      <c r="G16" s="54"/>
      <c r="H16" s="54"/>
    </row>
    <row r="17" spans="3:8" ht="15.75">
      <c r="C17" s="54"/>
      <c r="D17" s="54"/>
      <c r="E17" s="54"/>
      <c r="F17" s="54"/>
      <c r="G17" s="54"/>
      <c r="H17" s="54"/>
    </row>
    <row r="18" spans="3:8" ht="15.75">
      <c r="C18" s="54"/>
      <c r="D18" s="54"/>
      <c r="E18" s="54"/>
      <c r="F18" s="54"/>
      <c r="G18" s="54"/>
      <c r="H18" s="54"/>
    </row>
    <row r="19" spans="3:8" ht="15.75">
      <c r="C19" s="54"/>
      <c r="D19" s="54"/>
      <c r="E19" s="54"/>
      <c r="F19" s="54"/>
      <c r="G19" s="54"/>
      <c r="H19" s="54"/>
    </row>
    <row r="20" ht="15.75"/>
    <row r="21" ht="15.75"/>
    <row r="22" ht="15.75"/>
  </sheetData>
  <sheetProtection/>
  <mergeCells count="10">
    <mergeCell ref="I5:K5"/>
    <mergeCell ref="L5:N5"/>
    <mergeCell ref="A13:H13"/>
    <mergeCell ref="A14:E14"/>
    <mergeCell ref="M1:N1"/>
    <mergeCell ref="A3:H3"/>
    <mergeCell ref="A5:A6"/>
    <mergeCell ref="B5:B6"/>
    <mergeCell ref="C5:E5"/>
    <mergeCell ref="F5:H5"/>
  </mergeCells>
  <printOptions/>
  <pageMargins left="0.7874015748031497" right="0.1968503937007874" top="0.7874015748031497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Okapinska</dc:creator>
  <cp:keywords/>
  <dc:description/>
  <cp:lastModifiedBy>Пользователь</cp:lastModifiedBy>
  <cp:lastPrinted>2019-12-16T17:16:52Z</cp:lastPrinted>
  <dcterms:created xsi:type="dcterms:W3CDTF">2019-11-12T07:43:20Z</dcterms:created>
  <dcterms:modified xsi:type="dcterms:W3CDTF">2019-12-16T17:16:57Z</dcterms:modified>
  <cp:category/>
  <cp:version/>
  <cp:contentType/>
  <cp:contentStatus/>
</cp:coreProperties>
</file>