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<sst xmlns="http://schemas.openxmlformats.org/spreadsheetml/2006/main" count="593" uniqueCount="145">
  <si>
    <t>грн.</t>
  </si>
  <si>
    <t>Додаток  6</t>
  </si>
  <si>
    <t>Разом</t>
  </si>
  <si>
    <t>Перелік об‘єктів, видатки на які у 2019 році будуть проводитися за рахунок коштів  бюджету розвитку</t>
  </si>
  <si>
    <t>Код програмної класифікації видатків та кредитування місцевих бюджетів</t>
  </si>
  <si>
    <t>Код 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</si>
  <si>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</si>
  <si>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розпорядника, відповідального виконавця, бюджетної програми 
згідно з типовою програмною класифікацією видатків та кредитування місцевих бюджетів
</t>
  </si>
  <si>
    <t xml:space="preserve">Назва об’єкта відповідно  до проектно- кошторисної документації </t>
  </si>
  <si>
    <t>Строк реалізації обьєкта (рік початку і завершення)</t>
  </si>
  <si>
    <t>Загальна вартість обьєкта , грн</t>
  </si>
  <si>
    <t>Обсяг видатків бюджету розвитку,грн</t>
  </si>
  <si>
    <t>Рівень будівельної готовності обьєкта на кінець бюджетного періоду,%</t>
  </si>
  <si>
    <t>Менська міська рада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</si>
  <si>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</si>
  <si>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</si>
  <si>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</si>
  <si>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</si>
  <si>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Капітальні видатки</t>
  </si>
  <si>
    <t>0110180</t>
  </si>
  <si>
    <t>0180</t>
  </si>
  <si>
    <t>0133</t>
  </si>
  <si>
    <t>Інша діяльність у сфері державного управління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</si>
  <si>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</si>
  <si>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</si>
  <si>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</si>
  <si>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</si>
  <si>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</si>
  <si>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</si>
  <si>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</si>
  <si>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</si>
  <si>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0116030</t>
  </si>
  <si>
    <t>6030</t>
  </si>
  <si>
    <t>0620</t>
  </si>
  <si>
    <t>Організація благоустрою населених пунктів</t>
  </si>
  <si>
    <t>корегування інвестиційного проекту " «Будівництво мереж зовнішнього освітлення частини вул. 1-го Травня, вул. Шевченка, вул. Молодіжна, вул. Зарічна від КТП-318 в с. Осьмаки, Менського району з виділенням черговості: 1 черга - вул.  1 Травня, вул. Шевченка, вул. Зарічна, 2 черга – вул. Молодіжна, вул. Зарічна »</t>
  </si>
  <si>
    <t>«Будівництво мереж зовнішнього освітлення частини вул. Дружби, вул. Жолобок, вул. Хоробор, вул. Лугова, вул. Пушкіна, вул. Чернігівська від КТП-259 в смт. Макошино, Менського району, Чернігівської  області з виділенням черговості: ІІІ черга- вул. Лугова, вул. Пушкіна, вул. Чернгівська»</t>
  </si>
  <si>
    <t xml:space="preserve">«Будівництво мереж зовнішнього освітлення частини вул. Гагаріна, вул. Довженка, вул. Шевченка та пров. 1-ий Польовий від КТП-64 в с. Блистова, Менського району, Чернігівської області» </t>
  </si>
  <si>
    <t>0117130</t>
  </si>
  <si>
    <t>7130</t>
  </si>
  <si>
    <t>0421</t>
  </si>
  <si>
    <t>Здійснення заходів із землеустрою</t>
  </si>
  <si>
    <t>нормативно-грошова оцінка землі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</si>
  <si>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</si>
  <si>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</si>
  <si>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</si>
  <si>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</si>
  <si>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 xml:space="preserve">розробленню схем планування та забудови територій ( містобудівної документації), </t>
  </si>
  <si>
    <t>0117362</t>
  </si>
  <si>
    <t>7362</t>
  </si>
  <si>
    <t>0490</t>
  </si>
  <si>
    <t>Виконання інвестиційних проектів в рамках формування інфраструктури об`єднаних територіальних громад</t>
  </si>
  <si>
    <t>Придбання транспортного засобу спеціального призначення (сміттєвоза) та комплектуючих виробів до нього (контейнерів-23од.) для КП "Менакомунпослуга"</t>
  </si>
  <si>
    <t>Капітальний ремонт проїзної частини по вул. Робітнича в м.Мена Менського району Чернігівської області (Перерахунок в поточні ціни)</t>
  </si>
  <si>
    <t>Капітальний ремонт проїздної частини по пров. Енгельса в м. Мена Менського району Чернігівської області (Перерахунок в поточні ціни)</t>
  </si>
  <si>
    <t>Будівництво мереж зовнішнього освітлення частини вул. Братів Федоренків, вул. Шкільна, вул. Братів Скріпок, вул. Радівська від КТП-177 в с. Слобідка, Менського району, Чернігівської області з виділенням черговості: І черга – вул. Братів Федоренків, вул. Шкільна (коригування)</t>
  </si>
  <si>
    <t>Будівництво мереж зовнішнього освітлення частини вул. Миру від МТП-626 в с.Феськівка Менського району Чернігівської області (коригування)</t>
  </si>
  <si>
    <t>Будівництво мереж зовнішнього освітлення частини вул. Шевченка, вул. Лугова, вул. Пархоменка, вул. Перемоги від КТП-125 в с. Ліски Менського району Чернігівької області з виділенням черговості: І черга - вул. Шевченка; ІІ черга - вул. Лугова, вул. Пархоменка, вул. Перемоги (коригування)</t>
  </si>
  <si>
    <t>Реконструкція мереж зовнішнього освітлення вул. Молодіжна, вул. Миколи Бурлака, вул. Шевченка, вул. Миру в с. Стольне Менського району Чернігівської області</t>
  </si>
  <si>
    <t>Реконструкція мереж зовнішнього освітлення вул. Павленко О., частини вул. Широка, провулок Новий, вул. Лугова від КТП-282 в с. Дягова Менсського району Чернігівської області</t>
  </si>
  <si>
    <t>Реконструкція ділянки напірного каналізаційного колектору по вул. 1 Травня в смт. Макошине Менського району Чернігівської області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</si>
  <si>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</si>
  <si>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</si>
  <si>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</si>
  <si>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Будівництво мереж зовнішнього освітлення частини вул. Дружби, вул. Жолобок, вул.Хоробор, вул.Лугова, вул.Пушкіна, вул. Чернігівська від КТП-259 в смт.Макошино Менського району Чернігівської області з виділенням черговості: ІІ черга - вул.Жолобок, вул.Хоробор</t>
  </si>
  <si>
    <t>Виконання робіт "Реконструкція парку культури і відпочинку ім.Т.Г.Шевченка по вул. Титаренка Сергія в м.Мена Чернігіської області</t>
  </si>
  <si>
    <t>Будівництво водопроводу по вул.Леніна та Крилова-Чехова з метою підвищення надійності водопостачання м.Мена Чернігівської області</t>
  </si>
  <si>
    <t>Реконструкція системи освітлення парку культури і відпочинку в м.Мена Чернігівської області</t>
  </si>
  <si>
    <t>Будівництво мереж зовнішнього освітлення частини вул. 1-го Травня, вул. Шевченка, вул. Молодіжна, вул. Зарічна, від КТП-318 в с.Осьмаки Менського району Чернігівської області з виділенням черговості: І черга - вул. 1-го Травня, вул. Шевченка, вул. Зарічна; ІІ чернга - вул. Молодіжна, вул. Зарічна</t>
  </si>
  <si>
    <t>Капітальний ремонт автомобільної дороги комунальної власності Менської міської ради по вулиці Нове Життя у м. Мена Чернігівської області</t>
  </si>
  <si>
    <t>Капремонт проїзної частини вул. Андрейченка Максима від вул. Чернігівський шлях до вул. Калинової в м. Мена, Чернігівської області</t>
  </si>
  <si>
    <t>Відділ освіти</t>
  </si>
  <si>
    <t>0611010</t>
  </si>
  <si>
    <t>1010</t>
  </si>
  <si>
    <t>0910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</si>
  <si>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</si>
  <si>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</si>
  <si>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</si>
  <si>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</si>
  <si>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 xml:space="preserve">забезпечення належних санітарно-гігієнічних умов у приміщеннях закладів загальної середньої освіти </t>
  </si>
  <si>
    <t xml:space="preserve">для капітального ремонту каналізаційної системи Блистівського ЗЗСО </t>
  </si>
  <si>
    <t>0615045</t>
  </si>
  <si>
    <t>5045</t>
  </si>
  <si>
    <t>0810</t>
  </si>
  <si>
    <t>Будівництво мультифункціональних майданчиків для занять ігровими видами спорту</t>
  </si>
  <si>
    <t>реконструкцію існуючого спортивного майданчика у мультифункціональний на базі Менського ОЗЗСО І-ІІІ ст. ім. Т.Г. Шевченка, по вул. Чернігівський шлях, 11 в м. Мена Менського району Чернігівської області. Вул. Чернігівський шлях, 11, м. Мена, Чернігівська область – реконструкція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</si>
  <si>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</si>
  <si>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</si>
  <si>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</si>
  <si>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«Енергоефективній реновації дошкільного навчального закладду «Сонечко» (капітальний ремонт) по вул. Пролетарська, 1, м. Мена, Чернігівської області. (Коригування)» </t>
  </si>
  <si>
    <t>0617363</t>
  </si>
  <si>
    <t>Реконструкція приміщення їдальні Менської гімназії з виготовленням проектно-кошторисної документації</t>
  </si>
  <si>
    <t>Капітальний ремонт приміщення спортзалу опорного закладу "Менська ОЗЗСО І-ІІІ ст. ім. Т.Г. Шевченка" по вул. Чернігівський шлях 11 в м.Мена Менського району Чернігівської області з виготовленням проектно-кошторисної документації</t>
  </si>
  <si>
    <t>Капітальний ремонт приміщення Макошинської ЗОШ І-ІІІ ст. в смт. Макошино Менського району, Чернігівської області</t>
  </si>
  <si>
    <t>Придбання мультимедійних проекторів, екранів, комп'ютерної техніки, музичної та телекомунікаційної апаратури, спортивного обладнання та інвентарю, комплектів меблів, магнітних та класних дошок для закладів освіти Менської територіальної громади Чернігівської області</t>
  </si>
  <si>
    <t>Капітальний ремонт будівлі комунального закладу позашкільної освіти “Менська станція юних техніків” Менської міської ради, Менського району, Чернігівської обл.</t>
  </si>
  <si>
    <t>Капітальний ремонт будівлі комунального закладу мистецька школа “Менська дитяча музична школа” Менської міської ради, Менського району, Чернігівської обл</t>
  </si>
  <si>
    <t>Будівництво футбольного майданчику зі штучним покриттям Менської гімназії Менської міської ради Менського району за адресою: 
вул. Шевченка, 56, м. Мена, Чернігівської області</t>
  </si>
  <si>
    <t xml:space="preserve">Капітальний ремонт будівлі Менської гімназії, Менського району Чернігівської області </t>
  </si>
  <si>
    <t>Відділ культури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</si>
  <si>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</si>
  <si>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</si>
  <si>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</si>
  <si>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</si>
  <si>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</si>
  <si>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</si>
  <si>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</si>
  <si>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</si>
  <si>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</si>
  <si>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</si>
  <si>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</si>
  <si>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</si>
  <si>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1017363</t>
  </si>
  <si>
    <t>Капітальний ремонт приміщення спортзалу Макошинського будинку культури по вул. Центральна, 5 в смт.Макошино Менського району Чернігівської області</t>
  </si>
  <si>
    <t>Придбання сценічних костюмів, музичної апаратури, інструментів, комплектів меблів для закладів культури та туризму Менської територіальної громади Чернігівської області</t>
  </si>
  <si>
    <t>Придбання комплектів меблів, комп'ютерної техніки, музичної апаратури, іншого обладнання та поповнення бібліотечного фонду для комунального закладу "Менська публічна бібліотека" Менської міської ради, Чернігівсської області</t>
  </si>
  <si>
    <t>Фінансове управління</t>
  </si>
  <si>
    <t>3719770</t>
  </si>
  <si>
    <t>9770</t>
  </si>
  <si>
    <t>Інші субвенції з місцевого бюджету</t>
  </si>
  <si>
    <t xml:space="preserve"> </t>
  </si>
  <si>
    <t>0100000</t>
  </si>
  <si>
    <t>0600000</t>
  </si>
  <si>
    <t>1000000</t>
  </si>
  <si>
    <t>3700000</t>
  </si>
  <si>
    <t xml:space="preserve"> Про внесення змін до рішення Про бюджет Менської міської об'єднаної територіальної громади на 2019 рік" від 17 грудня 2018 року"</t>
  </si>
  <si>
    <t>0617362</t>
  </si>
  <si>
    <t>Відновлення (будівництво) зовнішнього освітлення мультифункціонального майданчика на базі Менського ОЗЗСО I-III ст. ім. Т.Г. Шевченка, по вул. Чернігівський шлях,11 в м. Мена Менського району Чернігівської області</t>
  </si>
  <si>
    <t>технічні умови " «Будівництво мереж зовнішнього освітлення частини вул. Братів Федоренків, вул. Шкільна, вул. Братів Скріпок, вул. Радівська від КТП-177 в с. Слобідка Менського району</t>
  </si>
  <si>
    <t xml:space="preserve">виготовлення проектно-кошторисної документації </t>
  </si>
  <si>
    <t>Реконструкція в рамках відновлення системи вуличного освітлення частини вул. Незалежності, вул. Ринкова від КТП-466 в м. Мена Чернігівської області</t>
  </si>
  <si>
    <t xml:space="preserve">Реконструкція автобусних зупинок </t>
  </si>
  <si>
    <t>Придбання комплектуючих виробів (контейнерів для сміття) до транспортного засобу спеціального призначення для КП "Менакомунпослуга"</t>
  </si>
  <si>
    <t>0117700</t>
  </si>
  <si>
    <t>7700</t>
  </si>
  <si>
    <t>Реалізація програм допомоги і грантів Європейського союзу, урядів іноземних держав,  міжнародних організацій, донорських установ</t>
  </si>
  <si>
    <t>Популяризація оздоровчо-спортивних та реабілітаційних соціальних послуг для людей похилого віку</t>
  </si>
  <si>
    <t>Капремонт проїзної частини вул. Жукова від вул. Сонячна до вул. Роббітнича в м. Мена, Чернігівської області</t>
  </si>
  <si>
    <t>Відділ освіти Менської міської ради</t>
  </si>
  <si>
    <t>Відділ культури Менської міської ради</t>
  </si>
  <si>
    <t>Фінансове управління Менської міської ради</t>
  </si>
  <si>
    <t>отг. Менська</t>
  </si>
  <si>
    <t>до Рішення 38-ої сесії сьомого скликання Менської міської ради №76 від 25.02.2020 року</t>
  </si>
  <si>
    <t>Міський голова</t>
  </si>
  <si>
    <t>Г.А.Примаков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</si>
</sst>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_г_р_н_."/>
    <numFmt numFmtId="189" formatCode="0.000"/>
    <numFmt numFmtId="190" formatCode="0.0"/>
    <numFmt numFmtId="191" formatCode="#,##0.0"/>
  </numFmts>
  <fonts count="5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 Cyr"/>
      <family val="0"/>
    </font>
    <font>
      <sz val="8"/>
      <color indexed="8"/>
      <name val="Times New Roman Cyr"/>
      <family val="0"/>
    </font>
    <font>
      <sz val="8"/>
      <color indexed="8"/>
      <name val="Times New Roman"/>
      <family val="1"/>
    </font>
    <font>
      <b/>
      <sz val="10"/>
      <color indexed="8"/>
      <name val="Times New Roman Cyr"/>
      <family val="0"/>
    </font>
    <font>
      <b/>
      <sz val="8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>
      <alignment vertical="top"/>
      <protection/>
    </xf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 wrapText="1"/>
    </xf>
    <xf numFmtId="2" fontId="9" fillId="0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 vertical="top"/>
    </xf>
    <xf numFmtId="2" fontId="9" fillId="32" borderId="10" xfId="0" applyNumberFormat="1" applyFont="1" applyFill="1" applyBorder="1" applyAlignment="1">
      <alignment horizontal="right" vertical="top"/>
    </xf>
    <xf numFmtId="0" fontId="11" fillId="0" borderId="10" xfId="0" applyFont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 wrapText="1"/>
    </xf>
    <xf numFmtId="2" fontId="9" fillId="0" borderId="11" xfId="0" applyNumberFormat="1" applyFont="1" applyFill="1" applyBorder="1" applyAlignment="1">
      <alignment horizontal="right" vertical="top"/>
    </xf>
    <xf numFmtId="0" fontId="0" fillId="0" borderId="11" xfId="0" applyBorder="1" applyAlignment="1">
      <alignment vertical="top"/>
    </xf>
    <xf numFmtId="49" fontId="12" fillId="0" borderId="12" xfId="0" applyNumberFormat="1" applyFont="1" applyFill="1" applyBorder="1" applyAlignment="1">
      <alignment horizontal="left" vertical="top"/>
    </xf>
    <xf numFmtId="49" fontId="12" fillId="0" borderId="13" xfId="0" applyNumberFormat="1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 vertical="top" wrapText="1"/>
    </xf>
    <xf numFmtId="2" fontId="12" fillId="0" borderId="13" xfId="0" applyNumberFormat="1" applyFont="1" applyFill="1" applyBorder="1" applyAlignment="1">
      <alignment horizontal="right" vertical="top"/>
    </xf>
    <xf numFmtId="0" fontId="1" fillId="0" borderId="14" xfId="0" applyFont="1" applyBorder="1" applyAlignment="1">
      <alignment vertical="top"/>
    </xf>
    <xf numFmtId="49" fontId="12" fillId="33" borderId="10" xfId="0" applyNumberFormat="1" applyFont="1" applyFill="1" applyBorder="1" applyAlignment="1">
      <alignment horizontal="left" vertical="top"/>
    </xf>
    <xf numFmtId="0" fontId="13" fillId="33" borderId="10" xfId="0" applyFont="1" applyFill="1" applyBorder="1" applyAlignment="1">
      <alignment horizontal="left" vertical="top" wrapText="1"/>
    </xf>
    <xf numFmtId="2" fontId="1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49" fontId="2" fillId="0" borderId="0" xfId="54" applyNumberFormat="1" applyFont="1" applyAlignment="1">
      <alignment horizontal="center" vertical="top"/>
      <protection/>
    </xf>
    <xf numFmtId="0" fontId="2" fillId="0" borderId="0" xfId="54" applyFont="1" applyAlignment="1">
      <alignment horizontal="center" vertical="top"/>
      <protection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5" fillId="32" borderId="0" xfId="0" applyFont="1" applyFill="1" applyAlignment="1">
      <alignment vertical="top"/>
    </xf>
    <xf numFmtId="49" fontId="3" fillId="0" borderId="13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9" fillId="32" borderId="10" xfId="0" applyNumberFormat="1" applyFont="1" applyFill="1" applyBorder="1" applyAlignment="1">
      <alignment horizontal="left" vertical="top"/>
    </xf>
    <xf numFmtId="0" fontId="10" fillId="32" borderId="10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vertical="top"/>
    </xf>
    <xf numFmtId="0" fontId="0" fillId="32" borderId="0" xfId="0" applyFont="1" applyFill="1" applyAlignment="1">
      <alignment vertical="top"/>
    </xf>
    <xf numFmtId="0" fontId="1" fillId="32" borderId="0" xfId="0" applyFont="1" applyFill="1" applyAlignment="1">
      <alignment vertical="top"/>
    </xf>
    <xf numFmtId="0" fontId="11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horizontal="left" vertical="top" wrapText="1"/>
    </xf>
    <xf numFmtId="0" fontId="10" fillId="32" borderId="11" xfId="0" applyFont="1" applyFill="1" applyBorder="1" applyAlignment="1">
      <alignment horizontal="left" vertical="top" wrapText="1"/>
    </xf>
    <xf numFmtId="2" fontId="9" fillId="32" borderId="11" xfId="0" applyNumberFormat="1" applyFont="1" applyFill="1" applyBorder="1" applyAlignment="1">
      <alignment horizontal="right" vertical="top"/>
    </xf>
    <xf numFmtId="0" fontId="45" fillId="0" borderId="0" xfId="53" applyAlignment="1">
      <alignment horizontal="right" vertical="top" wrapText="1"/>
      <protection/>
    </xf>
    <xf numFmtId="2" fontId="6" fillId="0" borderId="0" xfId="54" applyNumberFormat="1" applyFont="1" applyAlignment="1">
      <alignment horizontal="center" vertical="top" wrapText="1"/>
      <protection/>
    </xf>
    <xf numFmtId="0" fontId="2" fillId="0" borderId="0" xfId="0" applyFont="1" applyBorder="1" applyAlignment="1">
      <alignment horizontal="right" vertical="top" wrapText="1"/>
    </xf>
    <xf numFmtId="0" fontId="51" fillId="0" borderId="0" xfId="0" applyFont="1" applyAlignment="1">
      <alignment horizontal="left"/>
    </xf>
    <xf numFmtId="0" fontId="2" fillId="0" borderId="0" xfId="0" applyFont="1" applyAlignment="1">
      <alignment/>
    </xf>
    <xf numFmtId="0" fontId="45" fillId="0" borderId="0" xfId="53" applyAlignment="1">
      <alignment vertical="top" wrapText="1"/>
      <protection/>
    </xf>
    <xf numFmtId="0" fontId="45" fillId="0" borderId="0" xfId="53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розвитку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workbookViewId="0" topLeftCell="A1">
      <selection activeCell="E2" sqref="E2:J2"/>
    </sheetView>
  </sheetViews>
  <sheetFormatPr defaultColWidth="9.140625" defaultRowHeight="12.75"/>
  <cols>
    <col min="1" max="1" width="10.00390625" style="36" customWidth="1"/>
    <col min="2" max="2" width="11.28125" style="37" customWidth="1"/>
    <col min="3" max="3" width="9.57421875" style="37" customWidth="1"/>
    <col min="4" max="4" width="33.8515625" style="37" customWidth="1"/>
    <col min="5" max="5" width="42.421875" style="37" customWidth="1"/>
    <col min="6" max="6" width="11.140625" style="32" customWidth="1"/>
    <col min="7" max="7" width="8.421875" style="37" customWidth="1"/>
    <col min="8" max="8" width="8.28125" style="37" customWidth="1"/>
    <col min="9" max="9" width="11.140625" style="32" customWidth="1"/>
    <col min="10" max="10" width="7.57421875" style="32" customWidth="1"/>
    <col min="11" max="16384" width="9.140625" style="32" customWidth="1"/>
  </cols>
  <sheetData>
    <row r="1" spans="1:10" s="27" customFormat="1" ht="12.75">
      <c r="A1" s="23"/>
      <c r="B1" s="24"/>
      <c r="C1" s="24"/>
      <c r="D1" s="26"/>
      <c r="E1" s="49" t="s">
        <v>1</v>
      </c>
      <c r="F1" s="49"/>
      <c r="G1" s="49"/>
      <c r="H1" s="49"/>
      <c r="I1" s="49"/>
      <c r="J1" s="49"/>
    </row>
    <row r="2" spans="1:10" s="27" customFormat="1" ht="27" customHeight="1">
      <c r="A2" s="23"/>
      <c r="B2" s="24"/>
      <c r="C2" s="24"/>
      <c r="D2" s="28"/>
      <c r="E2" s="47" t="s">
        <v>142</v>
      </c>
      <c r="F2" s="47"/>
      <c r="G2" s="47"/>
      <c r="H2" s="47"/>
      <c r="I2" s="47"/>
      <c r="J2" s="47"/>
    </row>
    <row r="3" spans="1:10" s="27" customFormat="1" ht="24.75" customHeight="1">
      <c r="A3" s="23"/>
      <c r="B3" s="24"/>
      <c r="C3" s="24"/>
      <c r="D3" s="26"/>
      <c r="E3" s="47" t="s">
        <v>125</v>
      </c>
      <c r="F3" s="47"/>
      <c r="G3" s="47"/>
      <c r="H3" s="47"/>
      <c r="I3" s="47"/>
      <c r="J3" s="47"/>
    </row>
    <row r="4" spans="1:10" s="27" customFormat="1" ht="12.75">
      <c r="A4" s="23"/>
      <c r="B4" s="24"/>
      <c r="C4" s="24"/>
      <c r="D4" s="25"/>
      <c r="E4" s="25"/>
      <c r="F4" s="25"/>
      <c r="G4" s="25"/>
      <c r="H4" s="25"/>
      <c r="I4" s="25"/>
      <c r="J4" s="26"/>
    </row>
    <row r="5" spans="1:8" s="29" customFormat="1" ht="18.75">
      <c r="A5" s="48" t="s">
        <v>3</v>
      </c>
      <c r="B5" s="48"/>
      <c r="C5" s="48"/>
      <c r="D5" s="48"/>
      <c r="E5" s="48"/>
      <c r="F5" s="48"/>
      <c r="G5" s="48"/>
      <c r="H5" s="48"/>
    </row>
    <row r="6" spans="1:8" s="29" customFormat="1" ht="18.75">
      <c r="A6" s="48"/>
      <c r="B6" s="48"/>
      <c r="C6" s="48"/>
      <c r="D6" s="48"/>
      <c r="E6" s="48"/>
      <c r="F6" s="48"/>
      <c r="G6" s="48"/>
      <c r="H6" s="48"/>
    </row>
    <row r="7" spans="1:8" s="27" customFormat="1" ht="12.75">
      <c r="A7" s="30"/>
      <c r="B7" s="31"/>
      <c r="C7" s="31"/>
      <c r="D7" s="31"/>
      <c r="E7" s="31"/>
      <c r="G7" s="31"/>
      <c r="H7" s="31" t="s">
        <v>0</v>
      </c>
    </row>
    <row r="8" spans="1:10" ht="126">
      <c r="A8" s="2" t="s">
        <v>4</v>
      </c>
      <c r="B8" s="2" t="s">
        <v>5</v>
      </c>
      <c r="C8" s="2" t="s">
        <v>6</v>
      </c>
      <c r="D8" s="1" t="s">
        <v>7</v>
      </c>
      <c r="E8" s="3" t="s">
        <v>8</v>
      </c>
      <c r="F8" s="3" t="s">
        <v>11</v>
      </c>
      <c r="G8" s="3" t="s">
        <v>9</v>
      </c>
      <c r="H8" s="3" t="s">
        <v>10</v>
      </c>
      <c r="I8" s="3" t="s">
        <v>11</v>
      </c>
      <c r="J8" s="3" t="s">
        <v>12</v>
      </c>
    </row>
    <row r="9" spans="1:10" s="41" customFormat="1" ht="56.25">
      <c r="A9" s="38" t="s">
        <v>14</v>
      </c>
      <c r="B9" s="38" t="s">
        <v>141</v>
      </c>
      <c r="C9" s="44" t="s">
        <v>13</v>
      </c>
      <c r="D9" s="39" t="s">
        <v>17</v>
      </c>
      <c r="E9" s="39" t="s">
        <v>18</v>
      </c>
      <c r="F9" s="8">
        <v>57800</v>
      </c>
      <c r="G9" s="8"/>
      <c r="H9" s="8"/>
      <c r="I9" s="8">
        <v>57800</v>
      </c>
      <c r="J9" s="40"/>
    </row>
    <row r="10" spans="1:10" s="41" customFormat="1" ht="31.5">
      <c r="A10" s="38" t="s">
        <v>19</v>
      </c>
      <c r="B10" s="38" t="s">
        <v>141</v>
      </c>
      <c r="C10" s="44" t="s">
        <v>13</v>
      </c>
      <c r="D10" s="39" t="s">
        <v>22</v>
      </c>
      <c r="E10" s="39" t="s">
        <v>18</v>
      </c>
      <c r="F10" s="8">
        <v>60725</v>
      </c>
      <c r="G10" s="8"/>
      <c r="H10" s="8"/>
      <c r="I10" s="8">
        <v>60725</v>
      </c>
      <c r="J10" s="40"/>
    </row>
    <row r="11" spans="1:10" s="41" customFormat="1" ht="45">
      <c r="A11" s="38" t="s">
        <v>23</v>
      </c>
      <c r="B11" s="38" t="s">
        <v>141</v>
      </c>
      <c r="C11" s="44" t="s">
        <v>13</v>
      </c>
      <c r="D11" s="39" t="s">
        <v>26</v>
      </c>
      <c r="E11" s="39" t="s">
        <v>18</v>
      </c>
      <c r="F11" s="8">
        <v>21000</v>
      </c>
      <c r="G11" s="8"/>
      <c r="H11" s="8"/>
      <c r="I11" s="8">
        <v>21000</v>
      </c>
      <c r="J11" s="40"/>
    </row>
    <row r="12" spans="1:10" s="41" customFormat="1" ht="31.5">
      <c r="A12" s="38" t="s">
        <v>27</v>
      </c>
      <c r="B12" s="38" t="s">
        <v>141</v>
      </c>
      <c r="C12" s="44" t="s">
        <v>13</v>
      </c>
      <c r="D12" s="39" t="s">
        <v>30</v>
      </c>
      <c r="E12" s="39" t="s">
        <v>18</v>
      </c>
      <c r="F12" s="8">
        <v>45000</v>
      </c>
      <c r="G12" s="8"/>
      <c r="H12" s="8"/>
      <c r="I12" s="8">
        <v>45000</v>
      </c>
      <c r="J12" s="40"/>
    </row>
    <row r="13" spans="1:10" s="41" customFormat="1" ht="31.5">
      <c r="A13" s="38" t="s">
        <v>31</v>
      </c>
      <c r="B13" s="38" t="s">
        <v>141</v>
      </c>
      <c r="C13" s="44" t="s">
        <v>13</v>
      </c>
      <c r="D13" s="39" t="s">
        <v>34</v>
      </c>
      <c r="E13" s="39" t="s">
        <v>18</v>
      </c>
      <c r="F13" s="8">
        <f>10750+7420+15880+140810+24500+34240+18500+73000</f>
        <v>325100</v>
      </c>
      <c r="G13" s="8"/>
      <c r="H13" s="8"/>
      <c r="I13" s="8">
        <f>10750+7420+15880+140810+24500+34240+18500+73000</f>
        <v>325100</v>
      </c>
      <c r="J13" s="40"/>
    </row>
    <row r="14" spans="1:10" s="41" customFormat="1" ht="67.5">
      <c r="A14" s="38" t="s">
        <v>31</v>
      </c>
      <c r="B14" s="38" t="s">
        <v>141</v>
      </c>
      <c r="C14" s="44" t="s">
        <v>13</v>
      </c>
      <c r="D14" s="39" t="s">
        <v>34</v>
      </c>
      <c r="E14" s="39" t="s">
        <v>35</v>
      </c>
      <c r="F14" s="8">
        <v>15000</v>
      </c>
      <c r="G14" s="8"/>
      <c r="H14" s="8"/>
      <c r="I14" s="8">
        <v>15000</v>
      </c>
      <c r="J14" s="40"/>
    </row>
    <row r="15" spans="1:10" s="41" customFormat="1" ht="45">
      <c r="A15" s="38" t="s">
        <v>31</v>
      </c>
      <c r="B15" s="38" t="s">
        <v>141</v>
      </c>
      <c r="C15" s="44" t="s">
        <v>13</v>
      </c>
      <c r="D15" s="39" t="s">
        <v>34</v>
      </c>
      <c r="E15" s="39" t="s">
        <v>128</v>
      </c>
      <c r="F15" s="8">
        <v>11500</v>
      </c>
      <c r="G15" s="8"/>
      <c r="H15" s="8"/>
      <c r="I15" s="8">
        <v>11500</v>
      </c>
      <c r="J15" s="40"/>
    </row>
    <row r="16" spans="1:10" s="42" customFormat="1" ht="67.5">
      <c r="A16" s="38" t="s">
        <v>31</v>
      </c>
      <c r="B16" s="38" t="s">
        <v>141</v>
      </c>
      <c r="C16" s="44" t="s">
        <v>13</v>
      </c>
      <c r="D16" s="39" t="s">
        <v>34</v>
      </c>
      <c r="E16" s="39" t="s">
        <v>36</v>
      </c>
      <c r="F16" s="8">
        <v>149131.42</v>
      </c>
      <c r="G16" s="8"/>
      <c r="H16" s="8"/>
      <c r="I16" s="8">
        <v>149131.42</v>
      </c>
      <c r="J16" s="40"/>
    </row>
    <row r="17" spans="1:10" s="41" customFormat="1" ht="45">
      <c r="A17" s="38" t="s">
        <v>31</v>
      </c>
      <c r="B17" s="38" t="s">
        <v>141</v>
      </c>
      <c r="C17" s="44" t="s">
        <v>13</v>
      </c>
      <c r="D17" s="39" t="s">
        <v>34</v>
      </c>
      <c r="E17" s="39" t="s">
        <v>37</v>
      </c>
      <c r="F17" s="8">
        <v>124290.85</v>
      </c>
      <c r="G17" s="8"/>
      <c r="H17" s="8"/>
      <c r="I17" s="8">
        <v>124290.85</v>
      </c>
      <c r="J17" s="40"/>
    </row>
    <row r="18" spans="1:10" s="41" customFormat="1" ht="31.5">
      <c r="A18" s="38" t="s">
        <v>31</v>
      </c>
      <c r="B18" s="38" t="s">
        <v>141</v>
      </c>
      <c r="C18" s="44" t="s">
        <v>13</v>
      </c>
      <c r="D18" s="39" t="s">
        <v>34</v>
      </c>
      <c r="E18" s="39" t="s">
        <v>129</v>
      </c>
      <c r="F18" s="8">
        <f>15300+13400</f>
        <v>28700</v>
      </c>
      <c r="G18" s="8"/>
      <c r="H18" s="8"/>
      <c r="I18" s="8">
        <f>15300+13400</f>
        <v>28700</v>
      </c>
      <c r="J18" s="40"/>
    </row>
    <row r="19" spans="1:10" s="41" customFormat="1" ht="33.75">
      <c r="A19" s="38" t="s">
        <v>31</v>
      </c>
      <c r="B19" s="38" t="s">
        <v>141</v>
      </c>
      <c r="C19" s="44" t="s">
        <v>13</v>
      </c>
      <c r="D19" s="39" t="s">
        <v>34</v>
      </c>
      <c r="E19" s="39" t="s">
        <v>130</v>
      </c>
      <c r="F19" s="8">
        <v>100000</v>
      </c>
      <c r="G19" s="8"/>
      <c r="H19" s="8"/>
      <c r="I19" s="8">
        <v>100000</v>
      </c>
      <c r="J19" s="40"/>
    </row>
    <row r="20" spans="1:10" s="41" customFormat="1" ht="31.5">
      <c r="A20" s="38" t="s">
        <v>38</v>
      </c>
      <c r="B20" s="38" t="s">
        <v>141</v>
      </c>
      <c r="C20" s="44" t="s">
        <v>13</v>
      </c>
      <c r="D20" s="39" t="s">
        <v>41</v>
      </c>
      <c r="E20" s="43" t="s">
        <v>42</v>
      </c>
      <c r="F20" s="8">
        <v>363200</v>
      </c>
      <c r="G20" s="8"/>
      <c r="H20" s="8"/>
      <c r="I20" s="8">
        <v>363200</v>
      </c>
      <c r="J20" s="40"/>
    </row>
    <row r="21" spans="1:10" s="42" customFormat="1" ht="31.5">
      <c r="A21" s="38" t="s">
        <v>43</v>
      </c>
      <c r="B21" s="38" t="s">
        <v>141</v>
      </c>
      <c r="C21" s="44" t="s">
        <v>13</v>
      </c>
      <c r="D21" s="39" t="s">
        <v>46</v>
      </c>
      <c r="E21" s="43" t="s">
        <v>47</v>
      </c>
      <c r="F21" s="8">
        <v>560000</v>
      </c>
      <c r="G21" s="8"/>
      <c r="H21" s="8"/>
      <c r="I21" s="8">
        <v>560000</v>
      </c>
      <c r="J21" s="40"/>
    </row>
    <row r="22" spans="1:10" s="41" customFormat="1" ht="33.75">
      <c r="A22" s="38" t="s">
        <v>48</v>
      </c>
      <c r="B22" s="38" t="s">
        <v>141</v>
      </c>
      <c r="C22" s="44" t="s">
        <v>13</v>
      </c>
      <c r="D22" s="39" t="s">
        <v>51</v>
      </c>
      <c r="E22" s="39" t="s">
        <v>132</v>
      </c>
      <c r="F22" s="8">
        <f>181103-500</f>
        <v>180603</v>
      </c>
      <c r="G22" s="8"/>
      <c r="H22" s="8"/>
      <c r="I22" s="8">
        <v>181103</v>
      </c>
      <c r="J22" s="40"/>
    </row>
    <row r="23" spans="1:10" s="41" customFormat="1" ht="33.75">
      <c r="A23" s="38" t="s">
        <v>48</v>
      </c>
      <c r="B23" s="38" t="s">
        <v>141</v>
      </c>
      <c r="C23" s="44" t="s">
        <v>13</v>
      </c>
      <c r="D23" s="39" t="s">
        <v>51</v>
      </c>
      <c r="E23" s="39" t="s">
        <v>52</v>
      </c>
      <c r="F23" s="8">
        <f>1753360+500</f>
        <v>1753860</v>
      </c>
      <c r="G23" s="8"/>
      <c r="H23" s="8"/>
      <c r="I23" s="8">
        <v>1753360</v>
      </c>
      <c r="J23" s="40"/>
    </row>
    <row r="24" spans="1:10" s="41" customFormat="1" ht="33.75">
      <c r="A24" s="38" t="s">
        <v>48</v>
      </c>
      <c r="B24" s="38" t="s">
        <v>141</v>
      </c>
      <c r="C24" s="44" t="s">
        <v>13</v>
      </c>
      <c r="D24" s="39" t="s">
        <v>51</v>
      </c>
      <c r="E24" s="39" t="s">
        <v>53</v>
      </c>
      <c r="F24" s="8">
        <v>1083691</v>
      </c>
      <c r="G24" s="8"/>
      <c r="H24" s="8"/>
      <c r="I24" s="8">
        <v>1083691</v>
      </c>
      <c r="J24" s="40"/>
    </row>
    <row r="25" spans="1:10" s="41" customFormat="1" ht="33.75">
      <c r="A25" s="38" t="s">
        <v>48</v>
      </c>
      <c r="B25" s="38" t="s">
        <v>141</v>
      </c>
      <c r="C25" s="44" t="s">
        <v>13</v>
      </c>
      <c r="D25" s="39" t="s">
        <v>51</v>
      </c>
      <c r="E25" s="39" t="s">
        <v>54</v>
      </c>
      <c r="F25" s="8">
        <v>486423</v>
      </c>
      <c r="G25" s="8"/>
      <c r="H25" s="8"/>
      <c r="I25" s="8">
        <v>486423</v>
      </c>
      <c r="J25" s="40"/>
    </row>
    <row r="26" spans="1:10" s="41" customFormat="1" ht="56.25">
      <c r="A26" s="38" t="s">
        <v>48</v>
      </c>
      <c r="B26" s="38" t="s">
        <v>141</v>
      </c>
      <c r="C26" s="44" t="s">
        <v>13</v>
      </c>
      <c r="D26" s="39" t="s">
        <v>51</v>
      </c>
      <c r="E26" s="39" t="s">
        <v>55</v>
      </c>
      <c r="F26" s="8">
        <v>537690</v>
      </c>
      <c r="G26" s="8"/>
      <c r="H26" s="8"/>
      <c r="I26" s="8">
        <v>537690</v>
      </c>
      <c r="J26" s="40"/>
    </row>
    <row r="27" spans="1:10" s="41" customFormat="1" ht="33.75">
      <c r="A27" s="38" t="s">
        <v>48</v>
      </c>
      <c r="B27" s="38" t="s">
        <v>141</v>
      </c>
      <c r="C27" s="44" t="s">
        <v>13</v>
      </c>
      <c r="D27" s="39" t="s">
        <v>51</v>
      </c>
      <c r="E27" s="39" t="s">
        <v>56</v>
      </c>
      <c r="F27" s="8">
        <v>290173</v>
      </c>
      <c r="G27" s="8"/>
      <c r="H27" s="8"/>
      <c r="I27" s="8">
        <v>290173</v>
      </c>
      <c r="J27" s="40"/>
    </row>
    <row r="28" spans="1:10" s="42" customFormat="1" ht="67.5">
      <c r="A28" s="38" t="s">
        <v>48</v>
      </c>
      <c r="B28" s="38" t="s">
        <v>141</v>
      </c>
      <c r="C28" s="44" t="s">
        <v>13</v>
      </c>
      <c r="D28" s="39" t="s">
        <v>51</v>
      </c>
      <c r="E28" s="39" t="s">
        <v>57</v>
      </c>
      <c r="F28" s="8">
        <v>220012</v>
      </c>
      <c r="G28" s="8"/>
      <c r="H28" s="8"/>
      <c r="I28" s="8">
        <v>220012</v>
      </c>
      <c r="J28" s="40"/>
    </row>
    <row r="29" spans="1:10" s="41" customFormat="1" ht="45">
      <c r="A29" s="38" t="s">
        <v>48</v>
      </c>
      <c r="B29" s="38" t="s">
        <v>141</v>
      </c>
      <c r="C29" s="44" t="s">
        <v>13</v>
      </c>
      <c r="D29" s="39" t="s">
        <v>51</v>
      </c>
      <c r="E29" s="39" t="s">
        <v>58</v>
      </c>
      <c r="F29" s="8">
        <f>496644+10000</f>
        <v>506644</v>
      </c>
      <c r="G29" s="8"/>
      <c r="H29" s="8"/>
      <c r="I29" s="8">
        <f>496644+10000</f>
        <v>506644</v>
      </c>
      <c r="J29" s="40"/>
    </row>
    <row r="30" spans="1:10" s="41" customFormat="1" ht="45">
      <c r="A30" s="38" t="s">
        <v>48</v>
      </c>
      <c r="B30" s="38" t="s">
        <v>141</v>
      </c>
      <c r="C30" s="44" t="s">
        <v>13</v>
      </c>
      <c r="D30" s="39" t="s">
        <v>51</v>
      </c>
      <c r="E30" s="39" t="s">
        <v>59</v>
      </c>
      <c r="F30" s="8">
        <f>255492+10000</f>
        <v>265492</v>
      </c>
      <c r="G30" s="8"/>
      <c r="H30" s="8"/>
      <c r="I30" s="8">
        <f>255492+10000</f>
        <v>265492</v>
      </c>
      <c r="J30" s="40"/>
    </row>
    <row r="31" spans="1:10" s="34" customFormat="1" ht="33.75">
      <c r="A31" s="38" t="s">
        <v>48</v>
      </c>
      <c r="B31" s="38" t="s">
        <v>141</v>
      </c>
      <c r="C31" s="44" t="s">
        <v>13</v>
      </c>
      <c r="D31" s="39" t="s">
        <v>51</v>
      </c>
      <c r="E31" s="39" t="s">
        <v>60</v>
      </c>
      <c r="F31" s="8">
        <v>282852</v>
      </c>
      <c r="G31" s="8"/>
      <c r="H31" s="8"/>
      <c r="I31" s="8">
        <v>282852</v>
      </c>
      <c r="J31" s="40"/>
    </row>
    <row r="32" spans="1:10" s="34" customFormat="1" ht="33.75">
      <c r="A32" s="38" t="s">
        <v>48</v>
      </c>
      <c r="B32" s="38" t="s">
        <v>141</v>
      </c>
      <c r="C32" s="44" t="s">
        <v>13</v>
      </c>
      <c r="D32" s="39" t="s">
        <v>51</v>
      </c>
      <c r="E32" s="39" t="s">
        <v>131</v>
      </c>
      <c r="F32" s="8">
        <f>122510+123323+123197+79751+123197+123197+124220+79751+124220+54115+54115+54639+54293+53220+54115+52137</f>
        <v>1400000</v>
      </c>
      <c r="G32" s="8"/>
      <c r="H32" s="8"/>
      <c r="I32" s="8">
        <f>122510+123323+123197+79751+123197+123197+124220+79751+124220+54115+54115+54639+54293+53220+54115+52137</f>
        <v>1400000</v>
      </c>
      <c r="J32" s="40"/>
    </row>
    <row r="33" spans="1:10" s="41" customFormat="1" ht="67.5">
      <c r="A33" s="38" t="s">
        <v>61</v>
      </c>
      <c r="B33" s="38" t="s">
        <v>141</v>
      </c>
      <c r="C33" s="44" t="s">
        <v>13</v>
      </c>
      <c r="D33" s="39" t="s">
        <v>63</v>
      </c>
      <c r="E33" s="39" t="s">
        <v>64</v>
      </c>
      <c r="F33" s="8">
        <f>5631.38+200</f>
        <v>5831.38</v>
      </c>
      <c r="G33" s="8"/>
      <c r="H33" s="8"/>
      <c r="I33" s="8">
        <f>5631.38+200</f>
        <v>5831.38</v>
      </c>
      <c r="J33" s="40"/>
    </row>
    <row r="34" spans="1:10" s="41" customFormat="1" ht="33.75">
      <c r="A34" s="38" t="s">
        <v>61</v>
      </c>
      <c r="B34" s="38" t="s">
        <v>141</v>
      </c>
      <c r="C34" s="44" t="s">
        <v>13</v>
      </c>
      <c r="D34" s="39" t="s">
        <v>63</v>
      </c>
      <c r="E34" s="39" t="s">
        <v>65</v>
      </c>
      <c r="F34" s="8">
        <f>304743.19+9200</f>
        <v>313943.19</v>
      </c>
      <c r="G34" s="8"/>
      <c r="H34" s="8"/>
      <c r="I34" s="8">
        <f>304743.19+9200</f>
        <v>313943.19</v>
      </c>
      <c r="J34" s="40"/>
    </row>
    <row r="35" spans="1:10" s="41" customFormat="1" ht="33.75">
      <c r="A35" s="38" t="s">
        <v>61</v>
      </c>
      <c r="B35" s="38" t="s">
        <v>141</v>
      </c>
      <c r="C35" s="44" t="s">
        <v>13</v>
      </c>
      <c r="D35" s="39" t="s">
        <v>63</v>
      </c>
      <c r="E35" s="39" t="s">
        <v>66</v>
      </c>
      <c r="F35" s="8">
        <f>28000+900+16000+500</f>
        <v>45400</v>
      </c>
      <c r="G35" s="8"/>
      <c r="H35" s="8"/>
      <c r="I35" s="8">
        <f>28000+900+16000+500</f>
        <v>45400</v>
      </c>
      <c r="J35" s="40"/>
    </row>
    <row r="36" spans="1:10" s="41" customFormat="1" ht="33.75">
      <c r="A36" s="38" t="s">
        <v>61</v>
      </c>
      <c r="B36" s="38" t="s">
        <v>141</v>
      </c>
      <c r="C36" s="44" t="s">
        <v>13</v>
      </c>
      <c r="D36" s="39" t="s">
        <v>63</v>
      </c>
      <c r="E36" s="39" t="s">
        <v>67</v>
      </c>
      <c r="F36" s="8">
        <f>289000+166000+150000+8700+5000</f>
        <v>618700</v>
      </c>
      <c r="G36" s="8"/>
      <c r="H36" s="8"/>
      <c r="I36" s="8">
        <f>289000+166000+150000+8700+5000</f>
        <v>618700</v>
      </c>
      <c r="J36" s="40"/>
    </row>
    <row r="37" spans="1:10" s="41" customFormat="1" ht="67.5">
      <c r="A37" s="38" t="s">
        <v>61</v>
      </c>
      <c r="B37" s="38" t="s">
        <v>141</v>
      </c>
      <c r="C37" s="44" t="s">
        <v>13</v>
      </c>
      <c r="D37" s="39" t="s">
        <v>63</v>
      </c>
      <c r="E37" s="39" t="s">
        <v>68</v>
      </c>
      <c r="F37" s="8">
        <f>213000+122000+150000+6400+3900+77093.72</f>
        <v>572393.72</v>
      </c>
      <c r="G37" s="8"/>
      <c r="H37" s="8"/>
      <c r="I37" s="8">
        <f>213000+122000+150000+6400+3900+77093.72</f>
        <v>572393.72</v>
      </c>
      <c r="J37" s="40"/>
    </row>
    <row r="38" spans="1:10" s="41" customFormat="1" ht="33.75">
      <c r="A38" s="38" t="s">
        <v>61</v>
      </c>
      <c r="B38" s="38" t="s">
        <v>141</v>
      </c>
      <c r="C38" s="44" t="s">
        <v>13</v>
      </c>
      <c r="D38" s="39" t="s">
        <v>63</v>
      </c>
      <c r="E38" s="39" t="s">
        <v>69</v>
      </c>
      <c r="F38" s="8">
        <f>272000+155000+200000+8200+4700</f>
        <v>639900</v>
      </c>
      <c r="G38" s="8"/>
      <c r="H38" s="8"/>
      <c r="I38" s="8">
        <f>272000+155000+200000+8200+4700</f>
        <v>639900</v>
      </c>
      <c r="J38" s="40"/>
    </row>
    <row r="39" spans="1:10" s="41" customFormat="1" ht="33.75">
      <c r="A39" s="38" t="s">
        <v>61</v>
      </c>
      <c r="B39" s="38" t="s">
        <v>141</v>
      </c>
      <c r="C39" s="44" t="s">
        <v>13</v>
      </c>
      <c r="D39" s="39" t="s">
        <v>63</v>
      </c>
      <c r="E39" s="39" t="s">
        <v>70</v>
      </c>
      <c r="F39" s="8">
        <f>66000+2000</f>
        <v>68000</v>
      </c>
      <c r="G39" s="8"/>
      <c r="H39" s="8"/>
      <c r="I39" s="8">
        <f>66000+2000</f>
        <v>68000</v>
      </c>
      <c r="J39" s="40"/>
    </row>
    <row r="40" spans="1:10" s="41" customFormat="1" ht="33.75">
      <c r="A40" s="38" t="s">
        <v>61</v>
      </c>
      <c r="B40" s="38" t="s">
        <v>141</v>
      </c>
      <c r="C40" s="44" t="s">
        <v>13</v>
      </c>
      <c r="D40" s="39" t="s">
        <v>63</v>
      </c>
      <c r="E40" s="39" t="s">
        <v>137</v>
      </c>
      <c r="F40" s="8">
        <f>66000+2000</f>
        <v>68000</v>
      </c>
      <c r="G40" s="8"/>
      <c r="H40" s="8"/>
      <c r="I40" s="8">
        <f>66000+2000</f>
        <v>68000</v>
      </c>
      <c r="J40" s="40"/>
    </row>
    <row r="41" spans="1:10" s="41" customFormat="1" ht="45">
      <c r="A41" s="38" t="s">
        <v>133</v>
      </c>
      <c r="B41" s="38" t="s">
        <v>141</v>
      </c>
      <c r="C41" s="44" t="s">
        <v>13</v>
      </c>
      <c r="D41" s="39" t="s">
        <v>135</v>
      </c>
      <c r="E41" s="39" t="s">
        <v>136</v>
      </c>
      <c r="F41" s="8">
        <v>99147</v>
      </c>
      <c r="G41" s="8"/>
      <c r="H41" s="8"/>
      <c r="I41" s="8">
        <v>99147</v>
      </c>
      <c r="J41" s="40"/>
    </row>
    <row r="42" spans="1:10" ht="52.5">
      <c r="A42" s="4" t="s">
        <v>72</v>
      </c>
      <c r="B42" s="38" t="s">
        <v>141</v>
      </c>
      <c r="C42" s="44" t="s">
        <v>138</v>
      </c>
      <c r="D42" s="39" t="s">
        <v>75</v>
      </c>
      <c r="E42" s="39" t="s">
        <v>18</v>
      </c>
      <c r="F42" s="8">
        <v>29097</v>
      </c>
      <c r="G42" s="6"/>
      <c r="H42" s="6"/>
      <c r="I42" s="6">
        <v>29097</v>
      </c>
      <c r="J42" s="7"/>
    </row>
    <row r="43" spans="1:10" ht="56.25">
      <c r="A43" s="4" t="s">
        <v>76</v>
      </c>
      <c r="B43" s="38" t="s">
        <v>141</v>
      </c>
      <c r="C43" s="44" t="s">
        <v>138</v>
      </c>
      <c r="D43" s="39" t="s">
        <v>78</v>
      </c>
      <c r="E43" s="39" t="s">
        <v>18</v>
      </c>
      <c r="F43" s="8">
        <f>1420061+30000</f>
        <v>1450061</v>
      </c>
      <c r="G43" s="6"/>
      <c r="H43" s="6"/>
      <c r="I43" s="6">
        <f>1420061+30000</f>
        <v>1450061</v>
      </c>
      <c r="J43" s="7"/>
    </row>
    <row r="44" spans="1:10" ht="56.25">
      <c r="A44" s="4" t="s">
        <v>76</v>
      </c>
      <c r="B44" s="38" t="s">
        <v>141</v>
      </c>
      <c r="C44" s="44" t="s">
        <v>138</v>
      </c>
      <c r="D44" s="39" t="s">
        <v>78</v>
      </c>
      <c r="E44" s="43" t="s">
        <v>79</v>
      </c>
      <c r="F44" s="8">
        <f>2610000+290000</f>
        <v>2900000</v>
      </c>
      <c r="G44" s="6"/>
      <c r="H44" s="6"/>
      <c r="I44" s="6">
        <f>2610000+290000</f>
        <v>2900000</v>
      </c>
      <c r="J44" s="7"/>
    </row>
    <row r="45" spans="1:10" ht="56.25">
      <c r="A45" s="4" t="s">
        <v>76</v>
      </c>
      <c r="B45" s="38" t="s">
        <v>141</v>
      </c>
      <c r="C45" s="44" t="s">
        <v>138</v>
      </c>
      <c r="D45" s="39" t="s">
        <v>78</v>
      </c>
      <c r="E45" s="43" t="s">
        <v>80</v>
      </c>
      <c r="F45" s="8">
        <v>150000</v>
      </c>
      <c r="G45" s="6"/>
      <c r="H45" s="6"/>
      <c r="I45" s="6">
        <v>150000</v>
      </c>
      <c r="J45" s="7"/>
    </row>
    <row r="46" spans="1:10" ht="67.5">
      <c r="A46" s="4" t="s">
        <v>81</v>
      </c>
      <c r="B46" s="38" t="s">
        <v>141</v>
      </c>
      <c r="C46" s="44" t="s">
        <v>138</v>
      </c>
      <c r="D46" s="39" t="s">
        <v>84</v>
      </c>
      <c r="E46" s="43" t="s">
        <v>85</v>
      </c>
      <c r="F46" s="8">
        <v>1533000</v>
      </c>
      <c r="G46" s="6"/>
      <c r="H46" s="6"/>
      <c r="I46" s="6">
        <v>1533000</v>
      </c>
      <c r="J46" s="7"/>
    </row>
    <row r="47" spans="1:10" ht="52.5">
      <c r="A47" s="4" t="s">
        <v>86</v>
      </c>
      <c r="B47" s="38" t="s">
        <v>141</v>
      </c>
      <c r="C47" s="44" t="s">
        <v>138</v>
      </c>
      <c r="D47" s="39" t="s">
        <v>88</v>
      </c>
      <c r="E47" s="43" t="s">
        <v>89</v>
      </c>
      <c r="F47" s="8">
        <v>127100</v>
      </c>
      <c r="G47" s="6"/>
      <c r="H47" s="6"/>
      <c r="I47" s="6">
        <v>127100</v>
      </c>
      <c r="J47" s="7"/>
    </row>
    <row r="48" spans="1:10" ht="45.75" customHeight="1">
      <c r="A48" s="4" t="s">
        <v>126</v>
      </c>
      <c r="B48" s="38" t="s">
        <v>141</v>
      </c>
      <c r="C48" s="44" t="s">
        <v>138</v>
      </c>
      <c r="D48" s="39" t="s">
        <v>51</v>
      </c>
      <c r="E48" s="39" t="s">
        <v>127</v>
      </c>
      <c r="F48" s="8">
        <v>193060</v>
      </c>
      <c r="G48" s="6"/>
      <c r="H48" s="6"/>
      <c r="I48" s="6">
        <v>193060</v>
      </c>
      <c r="J48" s="7"/>
    </row>
    <row r="49" spans="1:10" ht="52.5">
      <c r="A49" s="4" t="s">
        <v>90</v>
      </c>
      <c r="B49" s="38" t="s">
        <v>141</v>
      </c>
      <c r="C49" s="44" t="s">
        <v>138</v>
      </c>
      <c r="D49" s="39" t="s">
        <v>63</v>
      </c>
      <c r="E49" s="39" t="s">
        <v>91</v>
      </c>
      <c r="F49" s="8">
        <f>78164.41+2500</f>
        <v>80664.41</v>
      </c>
      <c r="G49" s="6"/>
      <c r="H49" s="6"/>
      <c r="I49" s="6">
        <f>78164.41+2500</f>
        <v>80664.41</v>
      </c>
      <c r="J49" s="7"/>
    </row>
    <row r="50" spans="1:10" ht="56.25">
      <c r="A50" s="4" t="s">
        <v>90</v>
      </c>
      <c r="B50" s="38" t="s">
        <v>141</v>
      </c>
      <c r="C50" s="44" t="s">
        <v>138</v>
      </c>
      <c r="D50" s="39" t="s">
        <v>63</v>
      </c>
      <c r="E50" s="39" t="s">
        <v>92</v>
      </c>
      <c r="F50" s="8">
        <f>238646+7500+156000+4900+420000</f>
        <v>827046</v>
      </c>
      <c r="G50" s="6"/>
      <c r="H50" s="6"/>
      <c r="I50" s="6">
        <f>238646+7500+156000+4900+420000</f>
        <v>827046</v>
      </c>
      <c r="J50" s="7"/>
    </row>
    <row r="51" spans="1:10" ht="52.5">
      <c r="A51" s="4" t="s">
        <v>90</v>
      </c>
      <c r="B51" s="38" t="s">
        <v>141</v>
      </c>
      <c r="C51" s="44" t="s">
        <v>138</v>
      </c>
      <c r="D51" s="39" t="s">
        <v>63</v>
      </c>
      <c r="E51" s="39" t="s">
        <v>93</v>
      </c>
      <c r="F51" s="8">
        <f>85300.96+2700+500000+155000+4900</f>
        <v>747900.96</v>
      </c>
      <c r="G51" s="6"/>
      <c r="H51" s="6"/>
      <c r="I51" s="6">
        <f>85300.96+2700+500000+155000+4900</f>
        <v>747900.96</v>
      </c>
      <c r="J51" s="7"/>
    </row>
    <row r="52" spans="1:10" ht="67.5">
      <c r="A52" s="4" t="s">
        <v>90</v>
      </c>
      <c r="B52" s="38" t="s">
        <v>141</v>
      </c>
      <c r="C52" s="44" t="s">
        <v>138</v>
      </c>
      <c r="D52" s="39" t="s">
        <v>63</v>
      </c>
      <c r="E52" s="39" t="s">
        <v>94</v>
      </c>
      <c r="F52" s="8">
        <f>73000+2300+204000+6150+73000</f>
        <v>358450</v>
      </c>
      <c r="G52" s="6"/>
      <c r="H52" s="6"/>
      <c r="I52" s="6">
        <f>73000+2300+204000+6150+73000</f>
        <v>358450</v>
      </c>
      <c r="J52" s="7"/>
    </row>
    <row r="53" spans="1:10" ht="52.5">
      <c r="A53" s="4" t="s">
        <v>90</v>
      </c>
      <c r="B53" s="38" t="s">
        <v>141</v>
      </c>
      <c r="C53" s="44" t="s">
        <v>138</v>
      </c>
      <c r="D53" s="39" t="s">
        <v>63</v>
      </c>
      <c r="E53" s="39" t="s">
        <v>95</v>
      </c>
      <c r="F53" s="8">
        <f>150000-17730</f>
        <v>132270</v>
      </c>
      <c r="G53" s="6"/>
      <c r="H53" s="6"/>
      <c r="I53" s="6">
        <f>150000-17730</f>
        <v>132270</v>
      </c>
      <c r="J53" s="7"/>
    </row>
    <row r="54" spans="1:10" ht="52.5">
      <c r="A54" s="4" t="s">
        <v>90</v>
      </c>
      <c r="B54" s="38" t="s">
        <v>141</v>
      </c>
      <c r="C54" s="44" t="s">
        <v>138</v>
      </c>
      <c r="D54" s="39" t="s">
        <v>63</v>
      </c>
      <c r="E54" s="39" t="s">
        <v>96</v>
      </c>
      <c r="F54" s="8">
        <f>300000-71693</f>
        <v>228307</v>
      </c>
      <c r="G54" s="6"/>
      <c r="H54" s="6"/>
      <c r="I54" s="6">
        <f>300000-71693</f>
        <v>228307</v>
      </c>
      <c r="J54" s="7"/>
    </row>
    <row r="55" spans="1:10" ht="52.5">
      <c r="A55" s="4" t="s">
        <v>90</v>
      </c>
      <c r="B55" s="38" t="s">
        <v>141</v>
      </c>
      <c r="C55" s="44" t="s">
        <v>138</v>
      </c>
      <c r="D55" s="39" t="s">
        <v>63</v>
      </c>
      <c r="E55" s="39" t="s">
        <v>97</v>
      </c>
      <c r="F55" s="8">
        <f>690000+215000-690000+117000</f>
        <v>332000</v>
      </c>
      <c r="G55" s="6"/>
      <c r="H55" s="6"/>
      <c r="I55" s="6">
        <f>690000+215000-690000+117000</f>
        <v>332000</v>
      </c>
      <c r="J55" s="7"/>
    </row>
    <row r="56" spans="1:10" ht="52.5">
      <c r="A56" s="4" t="s">
        <v>90</v>
      </c>
      <c r="B56" s="38" t="s">
        <v>141</v>
      </c>
      <c r="C56" s="44" t="s">
        <v>138</v>
      </c>
      <c r="D56" s="39" t="s">
        <v>63</v>
      </c>
      <c r="E56" s="39" t="s">
        <v>98</v>
      </c>
      <c r="F56" s="8">
        <f>410000-77700</f>
        <v>332300</v>
      </c>
      <c r="G56" s="6"/>
      <c r="H56" s="6"/>
      <c r="I56" s="6">
        <f>410000-77700</f>
        <v>332300</v>
      </c>
      <c r="J56" s="7"/>
    </row>
    <row r="57" spans="1:10" ht="52.5">
      <c r="A57" s="4" t="s">
        <v>100</v>
      </c>
      <c r="B57" s="38" t="s">
        <v>141</v>
      </c>
      <c r="C57" s="44" t="s">
        <v>139</v>
      </c>
      <c r="D57" s="39" t="s">
        <v>103</v>
      </c>
      <c r="E57" s="39" t="s">
        <v>18</v>
      </c>
      <c r="F57" s="8">
        <v>187174</v>
      </c>
      <c r="G57" s="6"/>
      <c r="H57" s="6"/>
      <c r="I57" s="6">
        <v>187174</v>
      </c>
      <c r="J57" s="7"/>
    </row>
    <row r="58" spans="1:10" ht="52.5">
      <c r="A58" s="4" t="s">
        <v>104</v>
      </c>
      <c r="B58" s="38" t="s">
        <v>141</v>
      </c>
      <c r="C58" s="44" t="s">
        <v>139</v>
      </c>
      <c r="D58" s="39" t="s">
        <v>107</v>
      </c>
      <c r="E58" s="39" t="s">
        <v>18</v>
      </c>
      <c r="F58" s="8">
        <v>135258</v>
      </c>
      <c r="G58" s="6"/>
      <c r="H58" s="6"/>
      <c r="I58" s="6">
        <v>135258</v>
      </c>
      <c r="J58" s="7"/>
    </row>
    <row r="59" spans="1:10" ht="52.5">
      <c r="A59" s="4" t="s">
        <v>108</v>
      </c>
      <c r="B59" s="38" t="s">
        <v>141</v>
      </c>
      <c r="C59" s="44" t="s">
        <v>139</v>
      </c>
      <c r="D59" s="39" t="s">
        <v>111</v>
      </c>
      <c r="E59" s="39" t="s">
        <v>18</v>
      </c>
      <c r="F59" s="8">
        <v>10000</v>
      </c>
      <c r="G59" s="6"/>
      <c r="H59" s="6"/>
      <c r="I59" s="6">
        <v>10000</v>
      </c>
      <c r="J59" s="7"/>
    </row>
    <row r="60" spans="1:10" ht="52.5">
      <c r="A60" s="4" t="s">
        <v>112</v>
      </c>
      <c r="B60" s="38" t="s">
        <v>141</v>
      </c>
      <c r="C60" s="44" t="s">
        <v>139</v>
      </c>
      <c r="D60" s="39" t="s">
        <v>63</v>
      </c>
      <c r="E60" s="39" t="s">
        <v>113</v>
      </c>
      <c r="F60" s="8">
        <f>15200.1+500</f>
        <v>15700.1</v>
      </c>
      <c r="G60" s="6"/>
      <c r="H60" s="6"/>
      <c r="I60" s="6">
        <f>15200.1+500</f>
        <v>15700.1</v>
      </c>
      <c r="J60" s="7"/>
    </row>
    <row r="61" spans="1:10" ht="52.5">
      <c r="A61" s="4" t="s">
        <v>112</v>
      </c>
      <c r="B61" s="38" t="s">
        <v>141</v>
      </c>
      <c r="C61" s="44" t="s">
        <v>139</v>
      </c>
      <c r="D61" s="39" t="s">
        <v>63</v>
      </c>
      <c r="E61" s="39" t="s">
        <v>114</v>
      </c>
      <c r="F61" s="8">
        <f>27000+1000+75000+2250+28000</f>
        <v>133250</v>
      </c>
      <c r="G61" s="6"/>
      <c r="H61" s="6"/>
      <c r="I61" s="6">
        <f>27000+1000+75000+2250+28000</f>
        <v>133250</v>
      </c>
      <c r="J61" s="7"/>
    </row>
    <row r="62" spans="1:10" ht="56.25">
      <c r="A62" s="4" t="s">
        <v>112</v>
      </c>
      <c r="B62" s="38" t="s">
        <v>141</v>
      </c>
      <c r="C62" s="44" t="s">
        <v>139</v>
      </c>
      <c r="D62" s="39" t="s">
        <v>63</v>
      </c>
      <c r="E62" s="39" t="s">
        <v>115</v>
      </c>
      <c r="F62" s="8">
        <v>450000</v>
      </c>
      <c r="G62" s="6"/>
      <c r="H62" s="6"/>
      <c r="I62" s="6">
        <v>450000</v>
      </c>
      <c r="J62" s="7"/>
    </row>
    <row r="63" spans="1:10" ht="53.25" thickBot="1">
      <c r="A63" s="10" t="s">
        <v>117</v>
      </c>
      <c r="B63" s="38" t="s">
        <v>141</v>
      </c>
      <c r="C63" s="44" t="s">
        <v>140</v>
      </c>
      <c r="D63" s="45" t="s">
        <v>119</v>
      </c>
      <c r="E63" s="45" t="s">
        <v>18</v>
      </c>
      <c r="F63" s="46">
        <v>65000</v>
      </c>
      <c r="G63" s="12"/>
      <c r="H63" s="12"/>
      <c r="I63" s="12">
        <v>65000</v>
      </c>
      <c r="J63" s="13"/>
    </row>
    <row r="64" spans="1:10" s="33" customFormat="1" ht="15" thickBot="1">
      <c r="A64" s="14" t="s">
        <v>120</v>
      </c>
      <c r="B64" s="35" t="s">
        <v>2</v>
      </c>
      <c r="C64" s="15"/>
      <c r="D64" s="16"/>
      <c r="E64" s="16"/>
      <c r="F64" s="17">
        <f>SUM(F9:F63)</f>
        <v>21717841.030000005</v>
      </c>
      <c r="G64" s="17">
        <f>SUM(G9:G63)</f>
        <v>0</v>
      </c>
      <c r="H64" s="17">
        <f>SUM(H9:H63)</f>
        <v>0</v>
      </c>
      <c r="I64" s="17">
        <f>SUM(I9:I63)</f>
        <v>21717841.030000005</v>
      </c>
      <c r="J64" s="17">
        <f>SUM(J9:J63)</f>
        <v>0</v>
      </c>
    </row>
    <row r="67" spans="1:8" s="27" customFormat="1" ht="12.75">
      <c r="A67" s="23"/>
      <c r="B67" s="50" t="s">
        <v>143</v>
      </c>
      <c r="C67" s="51"/>
      <c r="D67" s="51"/>
      <c r="E67" s="50" t="s">
        <v>144</v>
      </c>
      <c r="G67" s="24"/>
      <c r="H67" s="24"/>
    </row>
  </sheetData>
  <sheetProtection/>
  <mergeCells count="4">
    <mergeCell ref="E2:J2"/>
    <mergeCell ref="E3:J3"/>
    <mergeCell ref="A5:H6"/>
    <mergeCell ref="E1:J1"/>
  </mergeCells>
  <printOptions/>
  <pageMargins left="0.8267716535433072" right="0.3937007874015748" top="0.2362204724409449" bottom="0.2362204724409449" header="0.2362204724409449" footer="0.15748031496062992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0.00390625" style="36" customWidth="1"/>
    <col min="2" max="2" width="10.00390625" style="37" customWidth="1"/>
    <col min="3" max="3" width="7.7109375" style="37" customWidth="1"/>
    <col min="4" max="4" width="33.8515625" style="37" customWidth="1"/>
    <col min="5" max="5" width="42.421875" style="37" customWidth="1"/>
    <col min="6" max="6" width="8.421875" style="37" customWidth="1"/>
    <col min="7" max="7" width="8.28125" style="37" customWidth="1"/>
    <col min="8" max="8" width="11.140625" style="32" customWidth="1"/>
    <col min="9" max="9" width="7.57421875" style="32" customWidth="1"/>
    <col min="10" max="16384" width="9.140625" style="32" customWidth="1"/>
  </cols>
  <sheetData>
    <row r="1" spans="1:9" s="27" customFormat="1" ht="12.75">
      <c r="A1" s="23"/>
      <c r="B1" s="24"/>
      <c r="C1" s="24"/>
      <c r="D1" s="26"/>
      <c r="E1" s="49" t="s">
        <v>1</v>
      </c>
      <c r="F1" s="49"/>
      <c r="G1" s="49"/>
      <c r="H1" s="49"/>
      <c r="I1" s="49"/>
    </row>
    <row r="2" spans="1:10" s="27" customFormat="1" ht="12.75">
      <c r="A2" s="23"/>
      <c r="B2" s="24"/>
      <c r="C2" s="24"/>
      <c r="D2" s="28"/>
      <c r="E2" s="53" t="s">
        <v>142</v>
      </c>
      <c r="F2" s="53"/>
      <c r="G2" s="53"/>
      <c r="H2" s="53"/>
      <c r="I2" s="53"/>
      <c r="J2" s="52"/>
    </row>
    <row r="3" spans="1:9" s="27" customFormat="1" ht="24.75" customHeight="1">
      <c r="A3" s="23"/>
      <c r="B3" s="24"/>
      <c r="C3" s="24"/>
      <c r="D3" s="26"/>
      <c r="E3" s="47" t="s">
        <v>125</v>
      </c>
      <c r="F3" s="47"/>
      <c r="G3" s="47"/>
      <c r="H3" s="47"/>
      <c r="I3" s="47"/>
    </row>
    <row r="4" spans="1:9" s="27" customFormat="1" ht="12.75">
      <c r="A4" s="23"/>
      <c r="B4" s="24"/>
      <c r="C4" s="24"/>
      <c r="D4" s="25"/>
      <c r="E4" s="25"/>
      <c r="F4" s="25"/>
      <c r="G4" s="25"/>
      <c r="H4" s="25"/>
      <c r="I4" s="26"/>
    </row>
    <row r="5" spans="1:7" s="29" customFormat="1" ht="18.75">
      <c r="A5" s="48" t="s">
        <v>3</v>
      </c>
      <c r="B5" s="48"/>
      <c r="C5" s="48"/>
      <c r="D5" s="48"/>
      <c r="E5" s="48"/>
      <c r="F5" s="48"/>
      <c r="G5" s="48"/>
    </row>
    <row r="6" spans="1:7" s="29" customFormat="1" ht="18.75">
      <c r="A6" s="48"/>
      <c r="B6" s="48"/>
      <c r="C6" s="48"/>
      <c r="D6" s="48"/>
      <c r="E6" s="48"/>
      <c r="F6" s="48"/>
      <c r="G6" s="48"/>
    </row>
    <row r="7" spans="1:7" s="27" customFormat="1" ht="12.75">
      <c r="A7" s="30"/>
      <c r="B7" s="31"/>
      <c r="C7" s="31"/>
      <c r="D7" s="31"/>
      <c r="E7" s="31"/>
      <c r="F7" s="31"/>
      <c r="G7" s="31" t="s">
        <v>0</v>
      </c>
    </row>
    <row r="8" spans="1:9" ht="126">
      <c r="A8" s="2" t="s">
        <v>4</v>
      </c>
      <c r="B8" s="2" t="s">
        <v>5</v>
      </c>
      <c r="C8" s="2" t="s">
        <v>6</v>
      </c>
      <c r="D8" s="1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1:9" s="33" customFormat="1" ht="12.75">
      <c r="A9" s="19" t="s">
        <v>121</v>
      </c>
      <c r="B9" s="19"/>
      <c r="C9" s="19"/>
      <c r="D9" s="20" t="s">
        <v>13</v>
      </c>
      <c r="E9" s="20"/>
      <c r="F9" s="21"/>
      <c r="G9" s="21">
        <f>SUM(G10:G32)</f>
        <v>0</v>
      </c>
      <c r="H9" s="21">
        <f>SUM(H10:H42)</f>
        <v>11300202.56</v>
      </c>
      <c r="I9" s="22"/>
    </row>
    <row r="10" spans="1:9" s="41" customFormat="1" ht="56.25">
      <c r="A10" s="38" t="s">
        <v>14</v>
      </c>
      <c r="B10" s="38" t="s">
        <v>15</v>
      </c>
      <c r="C10" s="38" t="s">
        <v>16</v>
      </c>
      <c r="D10" s="39" t="s">
        <v>17</v>
      </c>
      <c r="E10" s="39" t="s">
        <v>18</v>
      </c>
      <c r="F10" s="8"/>
      <c r="G10" s="8"/>
      <c r="H10" s="8">
        <v>57800</v>
      </c>
      <c r="I10" s="40"/>
    </row>
    <row r="11" spans="1:9" s="41" customFormat="1" ht="22.5">
      <c r="A11" s="38" t="s">
        <v>19</v>
      </c>
      <c r="B11" s="38" t="s">
        <v>20</v>
      </c>
      <c r="C11" s="38" t="s">
        <v>21</v>
      </c>
      <c r="D11" s="39" t="s">
        <v>22</v>
      </c>
      <c r="E11" s="39" t="s">
        <v>18</v>
      </c>
      <c r="F11" s="8"/>
      <c r="G11" s="8"/>
      <c r="H11" s="8">
        <v>60725</v>
      </c>
      <c r="I11" s="40"/>
    </row>
    <row r="12" spans="1:9" s="41" customFormat="1" ht="45">
      <c r="A12" s="38" t="s">
        <v>23</v>
      </c>
      <c r="B12" s="38" t="s">
        <v>24</v>
      </c>
      <c r="C12" s="38" t="s">
        <v>25</v>
      </c>
      <c r="D12" s="39" t="s">
        <v>26</v>
      </c>
      <c r="E12" s="39" t="s">
        <v>18</v>
      </c>
      <c r="F12" s="8"/>
      <c r="G12" s="8"/>
      <c r="H12" s="8">
        <v>21000</v>
      </c>
      <c r="I12" s="40"/>
    </row>
    <row r="13" spans="1:9" s="41" customFormat="1" ht="22.5">
      <c r="A13" s="38" t="s">
        <v>27</v>
      </c>
      <c r="B13" s="38" t="s">
        <v>28</v>
      </c>
      <c r="C13" s="38" t="s">
        <v>29</v>
      </c>
      <c r="D13" s="39" t="s">
        <v>30</v>
      </c>
      <c r="E13" s="39" t="s">
        <v>18</v>
      </c>
      <c r="F13" s="8"/>
      <c r="G13" s="8"/>
      <c r="H13" s="8">
        <v>45000</v>
      </c>
      <c r="I13" s="40"/>
    </row>
    <row r="14" spans="1:9" s="41" customFormat="1" ht="12.75">
      <c r="A14" s="38" t="s">
        <v>31</v>
      </c>
      <c r="B14" s="38" t="s">
        <v>32</v>
      </c>
      <c r="C14" s="38" t="s">
        <v>33</v>
      </c>
      <c r="D14" s="39" t="s">
        <v>34</v>
      </c>
      <c r="E14" s="39" t="s">
        <v>18</v>
      </c>
      <c r="F14" s="8"/>
      <c r="G14" s="8"/>
      <c r="H14" s="8">
        <f>10750+7420+15880+140810+24500+34240+18500+73000</f>
        <v>325100</v>
      </c>
      <c r="I14" s="40"/>
    </row>
    <row r="15" spans="1:9" s="41" customFormat="1" ht="67.5">
      <c r="A15" s="38" t="s">
        <v>31</v>
      </c>
      <c r="B15" s="38" t="s">
        <v>32</v>
      </c>
      <c r="C15" s="38" t="s">
        <v>33</v>
      </c>
      <c r="D15" s="39" t="s">
        <v>34</v>
      </c>
      <c r="E15" s="39" t="s">
        <v>35</v>
      </c>
      <c r="F15" s="8"/>
      <c r="G15" s="8"/>
      <c r="H15" s="8">
        <v>15000</v>
      </c>
      <c r="I15" s="40"/>
    </row>
    <row r="16" spans="1:9" s="41" customFormat="1" ht="45">
      <c r="A16" s="38" t="s">
        <v>31</v>
      </c>
      <c r="B16" s="38" t="s">
        <v>32</v>
      </c>
      <c r="C16" s="38" t="s">
        <v>33</v>
      </c>
      <c r="D16" s="39" t="s">
        <v>34</v>
      </c>
      <c r="E16" s="39" t="s">
        <v>128</v>
      </c>
      <c r="F16" s="8"/>
      <c r="G16" s="8"/>
      <c r="H16" s="8">
        <v>11500</v>
      </c>
      <c r="I16" s="40"/>
    </row>
    <row r="17" spans="1:9" s="42" customFormat="1" ht="67.5">
      <c r="A17" s="38" t="s">
        <v>31</v>
      </c>
      <c r="B17" s="38" t="s">
        <v>32</v>
      </c>
      <c r="C17" s="38" t="s">
        <v>33</v>
      </c>
      <c r="D17" s="39" t="s">
        <v>34</v>
      </c>
      <c r="E17" s="39" t="s">
        <v>36</v>
      </c>
      <c r="F17" s="8"/>
      <c r="G17" s="8"/>
      <c r="H17" s="8">
        <v>149131.42</v>
      </c>
      <c r="I17" s="40"/>
    </row>
    <row r="18" spans="1:9" s="41" customFormat="1" ht="45">
      <c r="A18" s="38" t="s">
        <v>31</v>
      </c>
      <c r="B18" s="38" t="s">
        <v>32</v>
      </c>
      <c r="C18" s="38" t="s">
        <v>33</v>
      </c>
      <c r="D18" s="39" t="s">
        <v>34</v>
      </c>
      <c r="E18" s="39" t="s">
        <v>37</v>
      </c>
      <c r="F18" s="8"/>
      <c r="G18" s="8"/>
      <c r="H18" s="8">
        <v>124290.85</v>
      </c>
      <c r="I18" s="40"/>
    </row>
    <row r="19" spans="1:9" s="41" customFormat="1" ht="12.75">
      <c r="A19" s="38" t="s">
        <v>31</v>
      </c>
      <c r="B19" s="38" t="s">
        <v>32</v>
      </c>
      <c r="C19" s="38" t="s">
        <v>33</v>
      </c>
      <c r="D19" s="39" t="s">
        <v>34</v>
      </c>
      <c r="E19" s="39" t="s">
        <v>129</v>
      </c>
      <c r="F19" s="8"/>
      <c r="G19" s="8"/>
      <c r="H19" s="8">
        <f>15300+13400</f>
        <v>28700</v>
      </c>
      <c r="I19" s="40"/>
    </row>
    <row r="20" spans="1:9" s="41" customFormat="1" ht="33.75">
      <c r="A20" s="38" t="s">
        <v>31</v>
      </c>
      <c r="B20" s="38" t="s">
        <v>32</v>
      </c>
      <c r="C20" s="38" t="s">
        <v>33</v>
      </c>
      <c r="D20" s="39" t="s">
        <v>34</v>
      </c>
      <c r="E20" s="39" t="s">
        <v>130</v>
      </c>
      <c r="F20" s="8"/>
      <c r="G20" s="8"/>
      <c r="H20" s="8">
        <v>100000</v>
      </c>
      <c r="I20" s="40"/>
    </row>
    <row r="21" spans="1:9" s="41" customFormat="1" ht="12.75">
      <c r="A21" s="38" t="s">
        <v>38</v>
      </c>
      <c r="B21" s="38" t="s">
        <v>39</v>
      </c>
      <c r="C21" s="38" t="s">
        <v>40</v>
      </c>
      <c r="D21" s="39" t="s">
        <v>41</v>
      </c>
      <c r="E21" s="43" t="s">
        <v>42</v>
      </c>
      <c r="F21" s="8"/>
      <c r="G21" s="8"/>
      <c r="H21" s="8">
        <v>363200</v>
      </c>
      <c r="I21" s="40"/>
    </row>
    <row r="22" spans="1:9" s="42" customFormat="1" ht="22.5">
      <c r="A22" s="38" t="s">
        <v>43</v>
      </c>
      <c r="B22" s="38" t="s">
        <v>44</v>
      </c>
      <c r="C22" s="38" t="s">
        <v>45</v>
      </c>
      <c r="D22" s="39" t="s">
        <v>46</v>
      </c>
      <c r="E22" s="43" t="s">
        <v>47</v>
      </c>
      <c r="F22" s="8"/>
      <c r="G22" s="8"/>
      <c r="H22" s="8">
        <v>560000</v>
      </c>
      <c r="I22" s="40"/>
    </row>
    <row r="23" spans="1:9" s="41" customFormat="1" ht="33.75">
      <c r="A23" s="38" t="s">
        <v>48</v>
      </c>
      <c r="B23" s="38" t="s">
        <v>49</v>
      </c>
      <c r="C23" s="38" t="s">
        <v>50</v>
      </c>
      <c r="D23" s="39" t="s">
        <v>51</v>
      </c>
      <c r="E23" s="39" t="s">
        <v>132</v>
      </c>
      <c r="F23" s="8"/>
      <c r="G23" s="8"/>
      <c r="H23" s="8">
        <v>181103</v>
      </c>
      <c r="I23" s="40"/>
    </row>
    <row r="24" spans="1:9" s="41" customFormat="1" ht="33.75">
      <c r="A24" s="38" t="s">
        <v>48</v>
      </c>
      <c r="B24" s="38" t="s">
        <v>49</v>
      </c>
      <c r="C24" s="38" t="s">
        <v>50</v>
      </c>
      <c r="D24" s="39" t="s">
        <v>51</v>
      </c>
      <c r="E24" s="39" t="s">
        <v>52</v>
      </c>
      <c r="F24" s="8"/>
      <c r="G24" s="8"/>
      <c r="H24" s="8">
        <v>1753360</v>
      </c>
      <c r="I24" s="40"/>
    </row>
    <row r="25" spans="1:9" s="41" customFormat="1" ht="33.75">
      <c r="A25" s="38" t="s">
        <v>48</v>
      </c>
      <c r="B25" s="38" t="s">
        <v>49</v>
      </c>
      <c r="C25" s="38" t="s">
        <v>50</v>
      </c>
      <c r="D25" s="39" t="s">
        <v>51</v>
      </c>
      <c r="E25" s="39" t="s">
        <v>53</v>
      </c>
      <c r="F25" s="8"/>
      <c r="G25" s="8"/>
      <c r="H25" s="8">
        <v>1083691</v>
      </c>
      <c r="I25" s="40"/>
    </row>
    <row r="26" spans="1:9" s="41" customFormat="1" ht="33.75">
      <c r="A26" s="38" t="s">
        <v>48</v>
      </c>
      <c r="B26" s="38" t="s">
        <v>49</v>
      </c>
      <c r="C26" s="38" t="s">
        <v>50</v>
      </c>
      <c r="D26" s="39" t="s">
        <v>51</v>
      </c>
      <c r="E26" s="39" t="s">
        <v>54</v>
      </c>
      <c r="F26" s="8"/>
      <c r="G26" s="8"/>
      <c r="H26" s="8">
        <v>486423</v>
      </c>
      <c r="I26" s="40"/>
    </row>
    <row r="27" spans="1:9" s="41" customFormat="1" ht="56.25">
      <c r="A27" s="38" t="s">
        <v>48</v>
      </c>
      <c r="B27" s="38" t="s">
        <v>49</v>
      </c>
      <c r="C27" s="38" t="s">
        <v>50</v>
      </c>
      <c r="D27" s="39" t="s">
        <v>51</v>
      </c>
      <c r="E27" s="39" t="s">
        <v>55</v>
      </c>
      <c r="F27" s="8"/>
      <c r="G27" s="8"/>
      <c r="H27" s="8">
        <v>537690</v>
      </c>
      <c r="I27" s="40"/>
    </row>
    <row r="28" spans="1:9" s="41" customFormat="1" ht="33.75">
      <c r="A28" s="38" t="s">
        <v>48</v>
      </c>
      <c r="B28" s="38" t="s">
        <v>49</v>
      </c>
      <c r="C28" s="38" t="s">
        <v>50</v>
      </c>
      <c r="D28" s="39" t="s">
        <v>51</v>
      </c>
      <c r="E28" s="39" t="s">
        <v>56</v>
      </c>
      <c r="F28" s="8"/>
      <c r="G28" s="8"/>
      <c r="H28" s="8">
        <v>290173</v>
      </c>
      <c r="I28" s="40"/>
    </row>
    <row r="29" spans="1:9" s="42" customFormat="1" ht="67.5">
      <c r="A29" s="38" t="s">
        <v>48</v>
      </c>
      <c r="B29" s="38" t="s">
        <v>49</v>
      </c>
      <c r="C29" s="38" t="s">
        <v>50</v>
      </c>
      <c r="D29" s="39" t="s">
        <v>51</v>
      </c>
      <c r="E29" s="39" t="s">
        <v>57</v>
      </c>
      <c r="F29" s="8"/>
      <c r="G29" s="8"/>
      <c r="H29" s="8">
        <v>220012</v>
      </c>
      <c r="I29" s="40"/>
    </row>
    <row r="30" spans="1:9" s="41" customFormat="1" ht="45">
      <c r="A30" s="38" t="s">
        <v>48</v>
      </c>
      <c r="B30" s="38" t="s">
        <v>49</v>
      </c>
      <c r="C30" s="38" t="s">
        <v>50</v>
      </c>
      <c r="D30" s="39" t="s">
        <v>51</v>
      </c>
      <c r="E30" s="39" t="s">
        <v>58</v>
      </c>
      <c r="F30" s="8"/>
      <c r="G30" s="8"/>
      <c r="H30" s="8">
        <f>496644+10000</f>
        <v>506644</v>
      </c>
      <c r="I30" s="40"/>
    </row>
    <row r="31" spans="1:9" s="41" customFormat="1" ht="45">
      <c r="A31" s="38" t="s">
        <v>48</v>
      </c>
      <c r="B31" s="38" t="s">
        <v>49</v>
      </c>
      <c r="C31" s="38" t="s">
        <v>50</v>
      </c>
      <c r="D31" s="39" t="s">
        <v>51</v>
      </c>
      <c r="E31" s="39" t="s">
        <v>59</v>
      </c>
      <c r="F31" s="8"/>
      <c r="G31" s="8"/>
      <c r="H31" s="8">
        <f>255492+10000</f>
        <v>265492</v>
      </c>
      <c r="I31" s="40"/>
    </row>
    <row r="32" spans="1:9" s="34" customFormat="1" ht="33.75">
      <c r="A32" s="38" t="s">
        <v>48</v>
      </c>
      <c r="B32" s="38" t="s">
        <v>49</v>
      </c>
      <c r="C32" s="38" t="s">
        <v>50</v>
      </c>
      <c r="D32" s="39" t="s">
        <v>51</v>
      </c>
      <c r="E32" s="39" t="s">
        <v>60</v>
      </c>
      <c r="F32" s="8"/>
      <c r="G32" s="8"/>
      <c r="H32" s="8">
        <v>282852</v>
      </c>
      <c r="I32" s="40"/>
    </row>
    <row r="33" spans="1:9" s="34" customFormat="1" ht="33.75">
      <c r="A33" s="38" t="s">
        <v>48</v>
      </c>
      <c r="B33" s="38" t="s">
        <v>49</v>
      </c>
      <c r="C33" s="38" t="s">
        <v>50</v>
      </c>
      <c r="D33" s="39" t="s">
        <v>51</v>
      </c>
      <c r="E33" s="39" t="s">
        <v>131</v>
      </c>
      <c r="F33" s="8"/>
      <c r="G33" s="8"/>
      <c r="H33" s="8">
        <f>122510+123323+123197+79751+123197+123197+124220+79751+124220+54115+54115+54639+54293+53220+54115+52137</f>
        <v>1400000</v>
      </c>
      <c r="I33" s="40"/>
    </row>
    <row r="34" spans="1:9" s="41" customFormat="1" ht="67.5">
      <c r="A34" s="38" t="s">
        <v>61</v>
      </c>
      <c r="B34" s="38" t="s">
        <v>62</v>
      </c>
      <c r="C34" s="38" t="s">
        <v>50</v>
      </c>
      <c r="D34" s="39" t="s">
        <v>63</v>
      </c>
      <c r="E34" s="39" t="s">
        <v>64</v>
      </c>
      <c r="F34" s="8"/>
      <c r="G34" s="8"/>
      <c r="H34" s="8">
        <f>5631.38+200</f>
        <v>5831.38</v>
      </c>
      <c r="I34" s="40"/>
    </row>
    <row r="35" spans="1:9" s="41" customFormat="1" ht="33.75">
      <c r="A35" s="38" t="s">
        <v>61</v>
      </c>
      <c r="B35" s="38" t="s">
        <v>62</v>
      </c>
      <c r="C35" s="38" t="s">
        <v>50</v>
      </c>
      <c r="D35" s="39" t="s">
        <v>63</v>
      </c>
      <c r="E35" s="39" t="s">
        <v>65</v>
      </c>
      <c r="F35" s="8"/>
      <c r="G35" s="8"/>
      <c r="H35" s="8">
        <f>304743.19+9200</f>
        <v>313943.19</v>
      </c>
      <c r="I35" s="40"/>
    </row>
    <row r="36" spans="1:9" s="41" customFormat="1" ht="33.75">
      <c r="A36" s="38" t="s">
        <v>61</v>
      </c>
      <c r="B36" s="38" t="s">
        <v>62</v>
      </c>
      <c r="C36" s="38" t="s">
        <v>50</v>
      </c>
      <c r="D36" s="39" t="s">
        <v>63</v>
      </c>
      <c r="E36" s="39" t="s">
        <v>66</v>
      </c>
      <c r="F36" s="8"/>
      <c r="G36" s="8"/>
      <c r="H36" s="8">
        <f>28000+900+16000+500</f>
        <v>45400</v>
      </c>
      <c r="I36" s="40"/>
    </row>
    <row r="37" spans="1:9" s="41" customFormat="1" ht="33.75">
      <c r="A37" s="38" t="s">
        <v>61</v>
      </c>
      <c r="B37" s="38" t="s">
        <v>62</v>
      </c>
      <c r="C37" s="38" t="s">
        <v>50</v>
      </c>
      <c r="D37" s="39" t="s">
        <v>63</v>
      </c>
      <c r="E37" s="39" t="s">
        <v>67</v>
      </c>
      <c r="F37" s="8"/>
      <c r="G37" s="8"/>
      <c r="H37" s="8">
        <f>289000+166000+150000+8700+5000</f>
        <v>618700</v>
      </c>
      <c r="I37" s="40"/>
    </row>
    <row r="38" spans="1:9" s="41" customFormat="1" ht="67.5">
      <c r="A38" s="38" t="s">
        <v>61</v>
      </c>
      <c r="B38" s="38" t="s">
        <v>62</v>
      </c>
      <c r="C38" s="38" t="s">
        <v>50</v>
      </c>
      <c r="D38" s="39" t="s">
        <v>63</v>
      </c>
      <c r="E38" s="39" t="s">
        <v>68</v>
      </c>
      <c r="F38" s="8"/>
      <c r="G38" s="8"/>
      <c r="H38" s="8">
        <f>213000+122000+150000+6400+3900+77093.72</f>
        <v>572393.72</v>
      </c>
      <c r="I38" s="40"/>
    </row>
    <row r="39" spans="1:9" s="41" customFormat="1" ht="33.75">
      <c r="A39" s="38" t="s">
        <v>61</v>
      </c>
      <c r="B39" s="38" t="s">
        <v>62</v>
      </c>
      <c r="C39" s="38" t="s">
        <v>50</v>
      </c>
      <c r="D39" s="39" t="s">
        <v>63</v>
      </c>
      <c r="E39" s="39" t="s">
        <v>69</v>
      </c>
      <c r="F39" s="8"/>
      <c r="G39" s="8"/>
      <c r="H39" s="8">
        <f>272000+155000+200000+8200+4700</f>
        <v>639900</v>
      </c>
      <c r="I39" s="40"/>
    </row>
    <row r="40" spans="1:9" s="41" customFormat="1" ht="33.75">
      <c r="A40" s="38" t="s">
        <v>61</v>
      </c>
      <c r="B40" s="38" t="s">
        <v>62</v>
      </c>
      <c r="C40" s="38" t="s">
        <v>50</v>
      </c>
      <c r="D40" s="39" t="s">
        <v>63</v>
      </c>
      <c r="E40" s="39" t="s">
        <v>70</v>
      </c>
      <c r="F40" s="8"/>
      <c r="G40" s="8"/>
      <c r="H40" s="8">
        <f>66000+2000</f>
        <v>68000</v>
      </c>
      <c r="I40" s="40"/>
    </row>
    <row r="41" spans="1:9" s="41" customFormat="1" ht="33.75">
      <c r="A41" s="38" t="s">
        <v>61</v>
      </c>
      <c r="B41" s="38" t="s">
        <v>62</v>
      </c>
      <c r="C41" s="38" t="s">
        <v>50</v>
      </c>
      <c r="D41" s="39" t="s">
        <v>63</v>
      </c>
      <c r="E41" s="39" t="s">
        <v>137</v>
      </c>
      <c r="F41" s="8"/>
      <c r="G41" s="8"/>
      <c r="H41" s="8">
        <f>66000+2000</f>
        <v>68000</v>
      </c>
      <c r="I41" s="40"/>
    </row>
    <row r="42" spans="1:9" s="41" customFormat="1" ht="45">
      <c r="A42" s="38" t="s">
        <v>133</v>
      </c>
      <c r="B42" s="38" t="s">
        <v>134</v>
      </c>
      <c r="C42" s="38" t="s">
        <v>21</v>
      </c>
      <c r="D42" s="39" t="s">
        <v>135</v>
      </c>
      <c r="E42" s="39" t="s">
        <v>136</v>
      </c>
      <c r="F42" s="8"/>
      <c r="G42" s="8"/>
      <c r="H42" s="8">
        <v>99147</v>
      </c>
      <c r="I42" s="40"/>
    </row>
    <row r="43" spans="1:9" s="33" customFormat="1" ht="12.75">
      <c r="A43" s="19" t="s">
        <v>122</v>
      </c>
      <c r="B43" s="19"/>
      <c r="C43" s="19"/>
      <c r="D43" s="20" t="s">
        <v>71</v>
      </c>
      <c r="E43" s="20"/>
      <c r="F43" s="21"/>
      <c r="G43" s="21">
        <f>SUM(G44:G49)</f>
        <v>0</v>
      </c>
      <c r="H43" s="21">
        <f>SUM(H44:H58)</f>
        <v>9421256.370000001</v>
      </c>
      <c r="I43" s="21">
        <f>SUM(I44:I49)</f>
        <v>0</v>
      </c>
    </row>
    <row r="44" spans="1:9" ht="12.75">
      <c r="A44" s="4" t="s">
        <v>72</v>
      </c>
      <c r="B44" s="4" t="s">
        <v>73</v>
      </c>
      <c r="C44" s="4" t="s">
        <v>74</v>
      </c>
      <c r="D44" s="5" t="s">
        <v>75</v>
      </c>
      <c r="E44" s="5" t="s">
        <v>18</v>
      </c>
      <c r="F44" s="6"/>
      <c r="G44" s="6"/>
      <c r="H44" s="6">
        <v>29097</v>
      </c>
      <c r="I44" s="7"/>
    </row>
    <row r="45" spans="1:9" ht="56.25">
      <c r="A45" s="4" t="s">
        <v>76</v>
      </c>
      <c r="B45" s="4" t="s">
        <v>25</v>
      </c>
      <c r="C45" s="4" t="s">
        <v>77</v>
      </c>
      <c r="D45" s="5" t="s">
        <v>78</v>
      </c>
      <c r="E45" s="5" t="s">
        <v>18</v>
      </c>
      <c r="F45" s="6"/>
      <c r="G45" s="6"/>
      <c r="H45" s="6">
        <f>1420061+30000</f>
        <v>1450061</v>
      </c>
      <c r="I45" s="7"/>
    </row>
    <row r="46" spans="1:9" ht="56.25">
      <c r="A46" s="4" t="s">
        <v>76</v>
      </c>
      <c r="B46" s="4" t="s">
        <v>25</v>
      </c>
      <c r="C46" s="4" t="s">
        <v>77</v>
      </c>
      <c r="D46" s="5" t="s">
        <v>78</v>
      </c>
      <c r="E46" s="9" t="s">
        <v>79</v>
      </c>
      <c r="F46" s="6"/>
      <c r="G46" s="6"/>
      <c r="H46" s="6">
        <f>2610000+290000</f>
        <v>2900000</v>
      </c>
      <c r="I46" s="7"/>
    </row>
    <row r="47" spans="1:9" ht="56.25">
      <c r="A47" s="4" t="s">
        <v>76</v>
      </c>
      <c r="B47" s="4" t="s">
        <v>25</v>
      </c>
      <c r="C47" s="4" t="s">
        <v>77</v>
      </c>
      <c r="D47" s="5" t="s">
        <v>78</v>
      </c>
      <c r="E47" s="9" t="s">
        <v>80</v>
      </c>
      <c r="F47" s="6"/>
      <c r="G47" s="6"/>
      <c r="H47" s="6">
        <v>150000</v>
      </c>
      <c r="I47" s="7"/>
    </row>
    <row r="48" spans="1:9" ht="67.5">
      <c r="A48" s="4" t="s">
        <v>81</v>
      </c>
      <c r="B48" s="4" t="s">
        <v>82</v>
      </c>
      <c r="C48" s="4" t="s">
        <v>83</v>
      </c>
      <c r="D48" s="5" t="s">
        <v>84</v>
      </c>
      <c r="E48" s="9" t="s">
        <v>85</v>
      </c>
      <c r="F48" s="6"/>
      <c r="G48" s="6"/>
      <c r="H48" s="6">
        <v>1533000</v>
      </c>
      <c r="I48" s="7"/>
    </row>
    <row r="49" spans="1:9" ht="45">
      <c r="A49" s="4" t="s">
        <v>86</v>
      </c>
      <c r="B49" s="4" t="s">
        <v>87</v>
      </c>
      <c r="C49" s="4" t="s">
        <v>50</v>
      </c>
      <c r="D49" s="5" t="s">
        <v>88</v>
      </c>
      <c r="E49" s="9" t="s">
        <v>89</v>
      </c>
      <c r="F49" s="6"/>
      <c r="G49" s="6"/>
      <c r="H49" s="6">
        <v>127100</v>
      </c>
      <c r="I49" s="7"/>
    </row>
    <row r="50" spans="1:9" ht="45.75" customHeight="1">
      <c r="A50" s="4" t="s">
        <v>126</v>
      </c>
      <c r="B50" s="4" t="s">
        <v>49</v>
      </c>
      <c r="C50" s="4" t="s">
        <v>50</v>
      </c>
      <c r="D50" s="5" t="s">
        <v>51</v>
      </c>
      <c r="E50" s="5" t="s">
        <v>127</v>
      </c>
      <c r="F50" s="6"/>
      <c r="G50" s="6"/>
      <c r="H50" s="6">
        <v>193060</v>
      </c>
      <c r="I50" s="7"/>
    </row>
    <row r="51" spans="1:9" ht="33.75">
      <c r="A51" s="4" t="s">
        <v>90</v>
      </c>
      <c r="B51" s="4" t="s">
        <v>62</v>
      </c>
      <c r="C51" s="4" t="s">
        <v>50</v>
      </c>
      <c r="D51" s="5" t="s">
        <v>63</v>
      </c>
      <c r="E51" s="5" t="s">
        <v>91</v>
      </c>
      <c r="F51" s="6"/>
      <c r="G51" s="6"/>
      <c r="H51" s="6">
        <f>78164.41+2500</f>
        <v>80664.41</v>
      </c>
      <c r="I51" s="7"/>
    </row>
    <row r="52" spans="1:9" ht="56.25">
      <c r="A52" s="4" t="s">
        <v>90</v>
      </c>
      <c r="B52" s="4" t="s">
        <v>62</v>
      </c>
      <c r="C52" s="4" t="s">
        <v>50</v>
      </c>
      <c r="D52" s="5" t="s">
        <v>63</v>
      </c>
      <c r="E52" s="5" t="s">
        <v>92</v>
      </c>
      <c r="F52" s="6"/>
      <c r="G52" s="6"/>
      <c r="H52" s="6">
        <f>238646+7500+156000+4900+420000</f>
        <v>827046</v>
      </c>
      <c r="I52" s="7"/>
    </row>
    <row r="53" spans="1:9" ht="33.75">
      <c r="A53" s="4" t="s">
        <v>90</v>
      </c>
      <c r="B53" s="4" t="s">
        <v>62</v>
      </c>
      <c r="C53" s="4" t="s">
        <v>50</v>
      </c>
      <c r="D53" s="5" t="s">
        <v>63</v>
      </c>
      <c r="E53" s="5" t="s">
        <v>93</v>
      </c>
      <c r="F53" s="6"/>
      <c r="G53" s="6"/>
      <c r="H53" s="6">
        <f>85300.96+2700+500000+155000+4900</f>
        <v>747900.96</v>
      </c>
      <c r="I53" s="7"/>
    </row>
    <row r="54" spans="1:9" ht="67.5">
      <c r="A54" s="4" t="s">
        <v>90</v>
      </c>
      <c r="B54" s="4" t="s">
        <v>62</v>
      </c>
      <c r="C54" s="4" t="s">
        <v>50</v>
      </c>
      <c r="D54" s="5" t="s">
        <v>63</v>
      </c>
      <c r="E54" s="5" t="s">
        <v>94</v>
      </c>
      <c r="F54" s="6"/>
      <c r="G54" s="6"/>
      <c r="H54" s="6">
        <f>73000+2300+204000+6150+73000</f>
        <v>358450</v>
      </c>
      <c r="I54" s="7"/>
    </row>
    <row r="55" spans="1:9" ht="45">
      <c r="A55" s="4" t="s">
        <v>90</v>
      </c>
      <c r="B55" s="4" t="s">
        <v>62</v>
      </c>
      <c r="C55" s="4" t="s">
        <v>50</v>
      </c>
      <c r="D55" s="5" t="s">
        <v>63</v>
      </c>
      <c r="E55" s="5" t="s">
        <v>95</v>
      </c>
      <c r="F55" s="6"/>
      <c r="G55" s="6"/>
      <c r="H55" s="6">
        <f>150000-17730</f>
        <v>132270</v>
      </c>
      <c r="I55" s="7"/>
    </row>
    <row r="56" spans="1:9" ht="45">
      <c r="A56" s="4" t="s">
        <v>90</v>
      </c>
      <c r="B56" s="4" t="s">
        <v>62</v>
      </c>
      <c r="C56" s="4" t="s">
        <v>50</v>
      </c>
      <c r="D56" s="5" t="s">
        <v>63</v>
      </c>
      <c r="E56" s="5" t="s">
        <v>96</v>
      </c>
      <c r="F56" s="6"/>
      <c r="G56" s="6"/>
      <c r="H56" s="6">
        <f>300000-71693</f>
        <v>228307</v>
      </c>
      <c r="I56" s="7"/>
    </row>
    <row r="57" spans="1:9" ht="45">
      <c r="A57" s="4" t="s">
        <v>90</v>
      </c>
      <c r="B57" s="4" t="s">
        <v>62</v>
      </c>
      <c r="C57" s="4" t="s">
        <v>50</v>
      </c>
      <c r="D57" s="5" t="s">
        <v>63</v>
      </c>
      <c r="E57" s="5" t="s">
        <v>97</v>
      </c>
      <c r="F57" s="6"/>
      <c r="G57" s="6"/>
      <c r="H57" s="6">
        <f>690000+215000-690000+117000</f>
        <v>332000</v>
      </c>
      <c r="I57" s="7"/>
    </row>
    <row r="58" spans="1:9" ht="33.75">
      <c r="A58" s="4" t="s">
        <v>90</v>
      </c>
      <c r="B58" s="4" t="s">
        <v>62</v>
      </c>
      <c r="C58" s="4" t="s">
        <v>50</v>
      </c>
      <c r="D58" s="5" t="s">
        <v>63</v>
      </c>
      <c r="E58" s="5" t="s">
        <v>98</v>
      </c>
      <c r="F58" s="6"/>
      <c r="G58" s="6"/>
      <c r="H58" s="6">
        <f>410000-77700</f>
        <v>332300</v>
      </c>
      <c r="I58" s="7"/>
    </row>
    <row r="59" spans="1:9" s="33" customFormat="1" ht="12.75">
      <c r="A59" s="19" t="s">
        <v>123</v>
      </c>
      <c r="B59" s="19"/>
      <c r="C59" s="19"/>
      <c r="D59" s="20" t="s">
        <v>99</v>
      </c>
      <c r="E59" s="20"/>
      <c r="F59" s="21"/>
      <c r="G59" s="21">
        <f>SUM(G60:G62)</f>
        <v>0</v>
      </c>
      <c r="H59" s="21">
        <f>SUM(H60:H65)</f>
        <v>931382.1</v>
      </c>
      <c r="I59" s="21">
        <f>SUM(I60:I62)</f>
        <v>0</v>
      </c>
    </row>
    <row r="60" spans="1:9" ht="12.75">
      <c r="A60" s="4" t="s">
        <v>100</v>
      </c>
      <c r="B60" s="4" t="s">
        <v>101</v>
      </c>
      <c r="C60" s="4" t="s">
        <v>102</v>
      </c>
      <c r="D60" s="5" t="s">
        <v>103</v>
      </c>
      <c r="E60" s="5" t="s">
        <v>18</v>
      </c>
      <c r="F60" s="6"/>
      <c r="G60" s="6"/>
      <c r="H60" s="6">
        <v>187174</v>
      </c>
      <c r="I60" s="7"/>
    </row>
    <row r="61" spans="1:9" ht="33.75">
      <c r="A61" s="4" t="s">
        <v>104</v>
      </c>
      <c r="B61" s="4" t="s">
        <v>105</v>
      </c>
      <c r="C61" s="4" t="s">
        <v>106</v>
      </c>
      <c r="D61" s="5" t="s">
        <v>107</v>
      </c>
      <c r="E61" s="5" t="s">
        <v>18</v>
      </c>
      <c r="F61" s="6"/>
      <c r="G61" s="6"/>
      <c r="H61" s="6">
        <v>135258</v>
      </c>
      <c r="I61" s="7"/>
    </row>
    <row r="62" spans="1:9" ht="22.5">
      <c r="A62" s="4" t="s">
        <v>108</v>
      </c>
      <c r="B62" s="4" t="s">
        <v>109</v>
      </c>
      <c r="C62" s="4" t="s">
        <v>110</v>
      </c>
      <c r="D62" s="5" t="s">
        <v>111</v>
      </c>
      <c r="E62" s="5" t="s">
        <v>18</v>
      </c>
      <c r="F62" s="6"/>
      <c r="G62" s="6"/>
      <c r="H62" s="6">
        <v>10000</v>
      </c>
      <c r="I62" s="7"/>
    </row>
    <row r="63" spans="1:9" ht="33.75">
      <c r="A63" s="4" t="s">
        <v>112</v>
      </c>
      <c r="B63" s="4" t="s">
        <v>62</v>
      </c>
      <c r="C63" s="4" t="s">
        <v>50</v>
      </c>
      <c r="D63" s="5" t="s">
        <v>63</v>
      </c>
      <c r="E63" s="5" t="s">
        <v>113</v>
      </c>
      <c r="F63" s="6"/>
      <c r="G63" s="6"/>
      <c r="H63" s="6">
        <f>15200.1+500</f>
        <v>15700.1</v>
      </c>
      <c r="I63" s="7"/>
    </row>
    <row r="64" spans="1:9" ht="45">
      <c r="A64" s="4" t="s">
        <v>112</v>
      </c>
      <c r="B64" s="4" t="s">
        <v>62</v>
      </c>
      <c r="C64" s="4" t="s">
        <v>50</v>
      </c>
      <c r="D64" s="5" t="s">
        <v>63</v>
      </c>
      <c r="E64" s="5" t="s">
        <v>114</v>
      </c>
      <c r="F64" s="6"/>
      <c r="G64" s="6"/>
      <c r="H64" s="6">
        <f>27000+1000+75000+2250+28000</f>
        <v>133250</v>
      </c>
      <c r="I64" s="7"/>
    </row>
    <row r="65" spans="1:9" ht="56.25">
      <c r="A65" s="4" t="s">
        <v>112</v>
      </c>
      <c r="B65" s="4" t="s">
        <v>62</v>
      </c>
      <c r="C65" s="4" t="s">
        <v>50</v>
      </c>
      <c r="D65" s="5" t="s">
        <v>63</v>
      </c>
      <c r="E65" s="5" t="s">
        <v>115</v>
      </c>
      <c r="F65" s="6"/>
      <c r="G65" s="6"/>
      <c r="H65" s="6">
        <v>450000</v>
      </c>
      <c r="I65" s="7"/>
    </row>
    <row r="66" spans="1:9" s="33" customFormat="1" ht="12.75">
      <c r="A66" s="19" t="s">
        <v>124</v>
      </c>
      <c r="B66" s="19"/>
      <c r="C66" s="19"/>
      <c r="D66" s="20" t="s">
        <v>116</v>
      </c>
      <c r="E66" s="20"/>
      <c r="F66" s="21"/>
      <c r="G66" s="21">
        <f>G67</f>
        <v>0</v>
      </c>
      <c r="H66" s="21">
        <f>H67</f>
        <v>65000</v>
      </c>
      <c r="I66" s="21">
        <f>I67</f>
        <v>0</v>
      </c>
    </row>
    <row r="67" spans="1:9" ht="13.5" thickBot="1">
      <c r="A67" s="10" t="s">
        <v>117</v>
      </c>
      <c r="B67" s="10" t="s">
        <v>118</v>
      </c>
      <c r="C67" s="10" t="s">
        <v>20</v>
      </c>
      <c r="D67" s="11" t="s">
        <v>119</v>
      </c>
      <c r="E67" s="11" t="s">
        <v>18</v>
      </c>
      <c r="F67" s="12"/>
      <c r="G67" s="12"/>
      <c r="H67" s="12">
        <v>65000</v>
      </c>
      <c r="I67" s="13"/>
    </row>
    <row r="68" spans="1:9" s="33" customFormat="1" ht="15" thickBot="1">
      <c r="A68" s="14" t="s">
        <v>120</v>
      </c>
      <c r="B68" s="35" t="s">
        <v>2</v>
      </c>
      <c r="C68" s="15"/>
      <c r="D68" s="16"/>
      <c r="E68" s="16"/>
      <c r="F68" s="17"/>
      <c r="G68" s="17"/>
      <c r="H68" s="17">
        <f>H9+H43+H59+H66</f>
        <v>21717841.03</v>
      </c>
      <c r="I68" s="18"/>
    </row>
  </sheetData>
  <sheetProtection/>
  <mergeCells count="4">
    <mergeCell ref="E1:I1"/>
    <mergeCell ref="E2:I2"/>
    <mergeCell ref="E3:I3"/>
    <mergeCell ref="A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2020-02-28T12:17:13Z</cp:lastPrinted>
  <dcterms:created xsi:type="dcterms:W3CDTF">1996-10-08T23:32:33Z</dcterms:created>
  <dcterms:modified xsi:type="dcterms:W3CDTF">2020-02-28T12:19:20Z</dcterms:modified>
  <cp:category/>
  <cp:version/>
  <cp:contentType/>
  <cp:contentStatus/>
</cp:coreProperties>
</file>